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cuments\At_use\2-Cours\1 - Demographie\2-TD\TD-5_Table-mortalite\Ex-1 TM construction\"/>
    </mc:Choice>
  </mc:AlternateContent>
  <xr:revisionPtr revIDLastSave="0" documentId="13_ncr:1_{E2FB7A72-A2F5-4CF1-ABDA-1463E28D3033}" xr6:coauthVersionLast="47" xr6:coauthVersionMax="47" xr10:uidLastSave="{00000000-0000-0000-0000-000000000000}"/>
  <bookViews>
    <workbookView xWindow="7290" yWindow="938" windowWidth="23842" windowHeight="13125" tabRatio="812" activeTab="1" xr2:uid="{00000000-000D-0000-FFFF-FFFF00000000}"/>
  </bookViews>
  <sheets>
    <sheet name="Enoncé" sheetId="20" r:id="rId1"/>
    <sheet name="Ex-1corr" sheetId="4" r:id="rId2"/>
    <sheet name="T 73" sheetId="7" r:id="rId3"/>
    <sheet name="Pop 1.1. 2014" sheetId="9" r:id="rId4"/>
    <sheet name="Pop 1.1. 2015 " sheetId="10" r:id="rId5"/>
    <sheet name="t35" sheetId="17" r:id="rId6"/>
    <sheet name="Calculs 1a0" sheetId="13" r:id="rId7"/>
    <sheet name="Homme a" sheetId="11" r:id="rId8"/>
    <sheet name="Femmes a" sheetId="12" r:id="rId9"/>
    <sheet name="Homme exp" sheetId="14" r:id="rId10"/>
    <sheet name="Femme exp" sheetId="15" r:id="rId11"/>
    <sheet name="Homme F" sheetId="18" r:id="rId12"/>
    <sheet name="Femme F" sheetId="19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5" i="4" l="1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4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5" i="4"/>
  <c r="T6" i="4"/>
  <c r="T7" i="4"/>
  <c r="T8" i="4"/>
  <c r="T9" i="4"/>
  <c r="T10" i="4"/>
  <c r="T11" i="4"/>
  <c r="T4" i="4"/>
  <c r="C32" i="13" l="1"/>
  <c r="R42" i="4"/>
  <c r="R43" i="4" s="1"/>
  <c r="R44" i="4" s="1"/>
  <c r="Q42" i="4"/>
  <c r="Q43" i="4" s="1"/>
  <c r="Q44" i="4" s="1"/>
  <c r="R36" i="4"/>
  <c r="R37" i="4" s="1"/>
  <c r="R38" i="4" s="1"/>
  <c r="Q36" i="4"/>
  <c r="Q37" i="4" s="1"/>
  <c r="Q38" i="4" s="1"/>
  <c r="R16" i="4"/>
  <c r="R15" i="4"/>
  <c r="R14" i="4"/>
  <c r="R8" i="4"/>
  <c r="Q14" i="4"/>
  <c r="Q8" i="4"/>
  <c r="K6" i="4"/>
  <c r="H25" i="4" l="1"/>
  <c r="F4" i="14" l="1"/>
  <c r="P4" i="18" l="1"/>
  <c r="O4" i="18"/>
  <c r="N4" i="18"/>
  <c r="N4" i="14"/>
  <c r="M4" i="14"/>
  <c r="L109" i="11"/>
  <c r="F109" i="19" l="1"/>
  <c r="F108" i="19"/>
  <c r="F107" i="19"/>
  <c r="F106" i="19"/>
  <c r="F105" i="19"/>
  <c r="F104" i="19"/>
  <c r="F103" i="19"/>
  <c r="F102" i="19"/>
  <c r="F101" i="19"/>
  <c r="F100" i="19"/>
  <c r="F99" i="19"/>
  <c r="F98" i="19"/>
  <c r="F97" i="19"/>
  <c r="F96" i="19"/>
  <c r="F95" i="19"/>
  <c r="F94" i="19"/>
  <c r="F93" i="19"/>
  <c r="F92" i="19"/>
  <c r="F91" i="19"/>
  <c r="F90" i="19"/>
  <c r="F89" i="19"/>
  <c r="F88" i="19"/>
  <c r="F87" i="19"/>
  <c r="F86" i="19"/>
  <c r="F85" i="19"/>
  <c r="F84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F35" i="19"/>
  <c r="F34" i="19"/>
  <c r="F33" i="19"/>
  <c r="F32" i="19"/>
  <c r="F31" i="19"/>
  <c r="F30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F9" i="19"/>
  <c r="F8" i="19"/>
  <c r="F7" i="19"/>
  <c r="F6" i="19"/>
  <c r="F5" i="19"/>
  <c r="F4" i="19"/>
  <c r="F4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5" i="18"/>
  <c r="D6" i="4" l="1"/>
  <c r="M2" i="4"/>
  <c r="K5" i="4" s="1"/>
  <c r="M1" i="4"/>
  <c r="K4" i="4" s="1"/>
  <c r="G2" i="4"/>
  <c r="D5" i="4" s="1"/>
  <c r="G1" i="4"/>
  <c r="D4" i="4" s="1"/>
  <c r="G109" i="19" l="1"/>
  <c r="G108" i="19"/>
  <c r="G107" i="19"/>
  <c r="G106" i="19"/>
  <c r="G105" i="19"/>
  <c r="G104" i="19"/>
  <c r="G103" i="19"/>
  <c r="G102" i="19"/>
  <c r="G101" i="19"/>
  <c r="G100" i="19"/>
  <c r="G99" i="19"/>
  <c r="G98" i="19"/>
  <c r="G97" i="19"/>
  <c r="G96" i="19"/>
  <c r="G95" i="19"/>
  <c r="G94" i="19"/>
  <c r="G93" i="19"/>
  <c r="G92" i="19"/>
  <c r="G91" i="19"/>
  <c r="G90" i="19"/>
  <c r="G89" i="19"/>
  <c r="G88" i="19"/>
  <c r="G87" i="19"/>
  <c r="G86" i="19"/>
  <c r="G85" i="19"/>
  <c r="G84" i="19"/>
  <c r="G83" i="19"/>
  <c r="G82" i="19"/>
  <c r="G81" i="19"/>
  <c r="G80" i="19"/>
  <c r="G79" i="19"/>
  <c r="G78" i="19"/>
  <c r="G77" i="19"/>
  <c r="G76" i="19"/>
  <c r="G75" i="19"/>
  <c r="G74" i="19"/>
  <c r="G73" i="19"/>
  <c r="G72" i="19"/>
  <c r="G71" i="19"/>
  <c r="G70" i="19"/>
  <c r="G69" i="19"/>
  <c r="G68" i="19"/>
  <c r="G67" i="19"/>
  <c r="G66" i="19"/>
  <c r="G65" i="19"/>
  <c r="G64" i="19"/>
  <c r="G63" i="19"/>
  <c r="G62" i="19"/>
  <c r="G61" i="19"/>
  <c r="G60" i="19"/>
  <c r="G59" i="19"/>
  <c r="G58" i="19"/>
  <c r="G57" i="19"/>
  <c r="G56" i="19"/>
  <c r="G55" i="19"/>
  <c r="G54" i="19"/>
  <c r="G53" i="19"/>
  <c r="G52" i="19"/>
  <c r="G51" i="19"/>
  <c r="G50" i="19"/>
  <c r="G49" i="19"/>
  <c r="G48" i="19"/>
  <c r="G47" i="19"/>
  <c r="G46" i="19"/>
  <c r="G45" i="19"/>
  <c r="G44" i="19"/>
  <c r="G43" i="19"/>
  <c r="G42" i="19"/>
  <c r="G41" i="19"/>
  <c r="G40" i="19"/>
  <c r="G39" i="19"/>
  <c r="G38" i="19"/>
  <c r="G37" i="19"/>
  <c r="G36" i="19"/>
  <c r="G35" i="19"/>
  <c r="G34" i="19"/>
  <c r="G33" i="19"/>
  <c r="G32" i="19"/>
  <c r="G31" i="19"/>
  <c r="G30" i="19"/>
  <c r="G29" i="19"/>
  <c r="G28" i="19"/>
  <c r="G27" i="19"/>
  <c r="G26" i="19"/>
  <c r="G25" i="19"/>
  <c r="G24" i="19"/>
  <c r="G23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6" i="19"/>
  <c r="G5" i="19"/>
  <c r="G4" i="19"/>
  <c r="H4" i="19" s="1"/>
  <c r="G4" i="18"/>
  <c r="H4" i="18" s="1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G85" i="18"/>
  <c r="G86" i="18"/>
  <c r="G87" i="18"/>
  <c r="G88" i="18"/>
  <c r="G89" i="18"/>
  <c r="G90" i="18"/>
  <c r="G91" i="18"/>
  <c r="G92" i="18"/>
  <c r="G93" i="18"/>
  <c r="G94" i="18"/>
  <c r="G95" i="18"/>
  <c r="G96" i="18"/>
  <c r="G97" i="18"/>
  <c r="G98" i="18"/>
  <c r="G99" i="18"/>
  <c r="G100" i="18"/>
  <c r="G101" i="18"/>
  <c r="G102" i="18"/>
  <c r="G103" i="18"/>
  <c r="G104" i="18"/>
  <c r="G105" i="18"/>
  <c r="G106" i="18"/>
  <c r="G107" i="18"/>
  <c r="G108" i="18"/>
  <c r="G109" i="18"/>
  <c r="G6" i="18"/>
  <c r="G7" i="18"/>
  <c r="G8" i="18"/>
  <c r="G9" i="18"/>
  <c r="G10" i="18"/>
  <c r="G11" i="18"/>
  <c r="G12" i="18"/>
  <c r="G13" i="18"/>
  <c r="G14" i="18"/>
  <c r="G15" i="18"/>
  <c r="G16" i="18"/>
  <c r="G5" i="18"/>
  <c r="H5" i="19" l="1"/>
  <c r="I5" i="19" s="1"/>
  <c r="H5" i="18"/>
  <c r="I5" i="18" s="1"/>
  <c r="P5" i="18" s="1"/>
  <c r="M4" i="18" l="1"/>
  <c r="L4" i="18" s="1"/>
  <c r="M4" i="19"/>
  <c r="L4" i="19" s="1"/>
  <c r="H6" i="19"/>
  <c r="I6" i="19" s="1"/>
  <c r="H6" i="18"/>
  <c r="I6" i="18" s="1"/>
  <c r="D32" i="13"/>
  <c r="M5" i="18" l="1"/>
  <c r="L5" i="18" s="1"/>
  <c r="P6" i="18"/>
  <c r="H7" i="19"/>
  <c r="I7" i="19" s="1"/>
  <c r="M5" i="19"/>
  <c r="L5" i="19" s="1"/>
  <c r="H7" i="18"/>
  <c r="I7" i="18" s="1"/>
  <c r="F95" i="15"/>
  <c r="F93" i="15"/>
  <c r="F71" i="15"/>
  <c r="F69" i="15"/>
  <c r="F55" i="15"/>
  <c r="F53" i="15"/>
  <c r="F50" i="15"/>
  <c r="F105" i="14"/>
  <c r="F104" i="14"/>
  <c r="F102" i="14"/>
  <c r="F100" i="14"/>
  <c r="F98" i="14"/>
  <c r="F96" i="14"/>
  <c r="F89" i="14"/>
  <c r="F87" i="14"/>
  <c r="F83" i="14"/>
  <c r="F72" i="14"/>
  <c r="F64" i="14"/>
  <c r="F63" i="14"/>
  <c r="F59" i="14"/>
  <c r="F56" i="14"/>
  <c r="F32" i="14"/>
  <c r="F30" i="14"/>
  <c r="D33" i="13"/>
  <c r="J4" i="11" s="1"/>
  <c r="C33" i="13"/>
  <c r="J4" i="12" s="1"/>
  <c r="D30" i="13"/>
  <c r="D31" i="13" s="1"/>
  <c r="C30" i="13"/>
  <c r="C31" i="13" s="1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6" i="13"/>
  <c r="E5" i="13"/>
  <c r="E4" i="13"/>
  <c r="H94" i="12"/>
  <c r="F94" i="12"/>
  <c r="F69" i="12"/>
  <c r="H67" i="12"/>
  <c r="F65" i="12"/>
  <c r="H56" i="12"/>
  <c r="H26" i="12"/>
  <c r="F20" i="12"/>
  <c r="H18" i="12"/>
  <c r="F16" i="12"/>
  <c r="F8" i="12"/>
  <c r="H87" i="11"/>
  <c r="H47" i="11"/>
  <c r="H27" i="11"/>
  <c r="F25" i="11"/>
  <c r="F13" i="11"/>
  <c r="E113" i="10"/>
  <c r="D113" i="10"/>
  <c r="C113" i="10"/>
  <c r="E113" i="9"/>
  <c r="D113" i="9"/>
  <c r="C113" i="9"/>
  <c r="M6" i="18" l="1"/>
  <c r="L6" i="18" s="1"/>
  <c r="P7" i="18"/>
  <c r="E32" i="13"/>
  <c r="E33" i="13" s="1"/>
  <c r="H8" i="19"/>
  <c r="I8" i="19" s="1"/>
  <c r="M6" i="19"/>
  <c r="L6" i="19" s="1"/>
  <c r="H8" i="18"/>
  <c r="I8" i="18" s="1"/>
  <c r="P8" i="18" s="1"/>
  <c r="F57" i="12"/>
  <c r="L109" i="12"/>
  <c r="N109" i="12" s="1"/>
  <c r="H81" i="11"/>
  <c r="F49" i="12"/>
  <c r="H73" i="12"/>
  <c r="F16" i="14"/>
  <c r="F24" i="14"/>
  <c r="F4" i="15"/>
  <c r="G5" i="15" s="1"/>
  <c r="H4" i="15" s="1"/>
  <c r="F8" i="15"/>
  <c r="F22" i="15"/>
  <c r="F26" i="15"/>
  <c r="F84" i="15"/>
  <c r="F8" i="14"/>
  <c r="F54" i="15"/>
  <c r="F58" i="15"/>
  <c r="F60" i="15"/>
  <c r="F66" i="15"/>
  <c r="F70" i="15"/>
  <c r="F74" i="15"/>
  <c r="F52" i="11"/>
  <c r="H64" i="11"/>
  <c r="F38" i="12"/>
  <c r="F57" i="14"/>
  <c r="H96" i="11"/>
  <c r="H100" i="12"/>
  <c r="F102" i="12"/>
  <c r="F4" i="11"/>
  <c r="G5" i="11" s="1"/>
  <c r="F10" i="11"/>
  <c r="H44" i="11"/>
  <c r="F68" i="11"/>
  <c r="H100" i="11"/>
  <c r="H102" i="11"/>
  <c r="H104" i="11"/>
  <c r="H106" i="11"/>
  <c r="H9" i="12"/>
  <c r="F13" i="12"/>
  <c r="F44" i="15"/>
  <c r="H6" i="11"/>
  <c r="F8" i="11"/>
  <c r="H22" i="11"/>
  <c r="F40" i="11"/>
  <c r="H69" i="11"/>
  <c r="H77" i="11"/>
  <c r="H79" i="11"/>
  <c r="F98" i="11"/>
  <c r="H108" i="11"/>
  <c r="H10" i="12"/>
  <c r="F59" i="12"/>
  <c r="H61" i="12"/>
  <c r="H108" i="12"/>
  <c r="F23" i="14"/>
  <c r="F30" i="15"/>
  <c r="F34" i="15"/>
  <c r="F42" i="15"/>
  <c r="F34" i="12"/>
  <c r="H36" i="11"/>
  <c r="H16" i="11"/>
  <c r="H34" i="11"/>
  <c r="F83" i="11"/>
  <c r="H91" i="11"/>
  <c r="F5" i="12"/>
  <c r="F7" i="12"/>
  <c r="H13" i="12"/>
  <c r="H48" i="12"/>
  <c r="F54" i="12"/>
  <c r="F56" i="12"/>
  <c r="F9" i="14"/>
  <c r="F25" i="14"/>
  <c r="F27" i="14"/>
  <c r="F29" i="14"/>
  <c r="F97" i="14"/>
  <c r="F76" i="15"/>
  <c r="F82" i="15"/>
  <c r="F96" i="15"/>
  <c r="H46" i="11"/>
  <c r="H48" i="11"/>
  <c r="H50" i="11"/>
  <c r="F62" i="11"/>
  <c r="F89" i="11"/>
  <c r="H101" i="11"/>
  <c r="H40" i="12"/>
  <c r="H42" i="12"/>
  <c r="G5" i="14"/>
  <c r="F43" i="14"/>
  <c r="F73" i="14"/>
  <c r="F5" i="15"/>
  <c r="F7" i="15"/>
  <c r="F19" i="15"/>
  <c r="F21" i="15"/>
  <c r="F23" i="15"/>
  <c r="F67" i="15"/>
  <c r="F86" i="15"/>
  <c r="F90" i="15"/>
  <c r="F98" i="15"/>
  <c r="F106" i="15"/>
  <c r="F30" i="11"/>
  <c r="H85" i="11"/>
  <c r="H107" i="11"/>
  <c r="H19" i="12"/>
  <c r="F21" i="12"/>
  <c r="H41" i="12"/>
  <c r="F58" i="12"/>
  <c r="H64" i="12"/>
  <c r="H92" i="12"/>
  <c r="F18" i="15"/>
  <c r="F65" i="15"/>
  <c r="H18" i="11"/>
  <c r="F108" i="11"/>
  <c r="F19" i="11"/>
  <c r="H21" i="11"/>
  <c r="H23" i="11"/>
  <c r="H57" i="12"/>
  <c r="F82" i="12"/>
  <c r="H84" i="12"/>
  <c r="H86" i="12"/>
  <c r="H83" i="11"/>
  <c r="F21" i="14"/>
  <c r="F33" i="11"/>
  <c r="F53" i="11"/>
  <c r="F57" i="11"/>
  <c r="H59" i="11"/>
  <c r="H92" i="11"/>
  <c r="H94" i="11"/>
  <c r="F51" i="12"/>
  <c r="H74" i="12"/>
  <c r="F78" i="12"/>
  <c r="F86" i="12"/>
  <c r="H102" i="12"/>
  <c r="F14" i="14"/>
  <c r="F22" i="14"/>
  <c r="F80" i="14"/>
  <c r="F88" i="14"/>
  <c r="F68" i="15"/>
  <c r="F105" i="15"/>
  <c r="F40" i="15"/>
  <c r="H7" i="11"/>
  <c r="H9" i="11"/>
  <c r="F20" i="11"/>
  <c r="F24" i="11"/>
  <c r="F35" i="11"/>
  <c r="F37" i="11"/>
  <c r="F41" i="11"/>
  <c r="H43" i="11"/>
  <c r="H52" i="11"/>
  <c r="H56" i="11"/>
  <c r="H89" i="11"/>
  <c r="F91" i="11"/>
  <c r="H93" i="11"/>
  <c r="H98" i="11"/>
  <c r="F100" i="11"/>
  <c r="H16" i="12"/>
  <c r="F18" i="12"/>
  <c r="H20" i="12"/>
  <c r="H33" i="12"/>
  <c r="F37" i="12"/>
  <c r="H46" i="12"/>
  <c r="F60" i="12"/>
  <c r="F67" i="12"/>
  <c r="F90" i="12"/>
  <c r="F92" i="12"/>
  <c r="H104" i="12"/>
  <c r="F7" i="14"/>
  <c r="F41" i="14"/>
  <c r="F6" i="15"/>
  <c r="F20" i="15"/>
  <c r="F29" i="15"/>
  <c r="F31" i="15"/>
  <c r="F41" i="15"/>
  <c r="F64" i="15"/>
  <c r="F81" i="15"/>
  <c r="F83" i="15"/>
  <c r="F92" i="15"/>
  <c r="F94" i="15"/>
  <c r="F104" i="15"/>
  <c r="H5" i="11"/>
  <c r="F18" i="11"/>
  <c r="H26" i="11"/>
  <c r="F28" i="11"/>
  <c r="F34" i="11"/>
  <c r="H41" i="11"/>
  <c r="F49" i="11"/>
  <c r="F50" i="11"/>
  <c r="H54" i="11"/>
  <c r="F58" i="11"/>
  <c r="H60" i="11"/>
  <c r="F69" i="11"/>
  <c r="F71" i="11"/>
  <c r="F73" i="11"/>
  <c r="F75" i="11"/>
  <c r="F77" i="11"/>
  <c r="H86" i="11"/>
  <c r="H95" i="11"/>
  <c r="F102" i="11"/>
  <c r="H24" i="12"/>
  <c r="F35" i="12"/>
  <c r="H50" i="12"/>
  <c r="H58" i="12"/>
  <c r="F71" i="12"/>
  <c r="H80" i="12"/>
  <c r="F18" i="14"/>
  <c r="F33" i="14"/>
  <c r="F35" i="14"/>
  <c r="F39" i="14"/>
  <c r="F49" i="14"/>
  <c r="F70" i="14"/>
  <c r="F91" i="14"/>
  <c r="F93" i="14"/>
  <c r="F95" i="14"/>
  <c r="F106" i="14"/>
  <c r="F108" i="14"/>
  <c r="F16" i="15"/>
  <c r="F28" i="15"/>
  <c r="F35" i="15"/>
  <c r="F37" i="15"/>
  <c r="F39" i="15"/>
  <c r="F49" i="15"/>
  <c r="F62" i="15"/>
  <c r="F77" i="15"/>
  <c r="F79" i="15"/>
  <c r="F100" i="15"/>
  <c r="F11" i="11"/>
  <c r="H13" i="11"/>
  <c r="H15" i="11"/>
  <c r="F17" i="11"/>
  <c r="H24" i="11"/>
  <c r="H30" i="11"/>
  <c r="F32" i="11"/>
  <c r="H62" i="11"/>
  <c r="H68" i="11"/>
  <c r="F79" i="11"/>
  <c r="H88" i="11"/>
  <c r="H97" i="11"/>
  <c r="F104" i="11"/>
  <c r="H11" i="12"/>
  <c r="F39" i="12"/>
  <c r="F48" i="12"/>
  <c r="F64" i="12"/>
  <c r="F73" i="12"/>
  <c r="H88" i="12"/>
  <c r="F15" i="14"/>
  <c r="F40" i="14"/>
  <c r="F47" i="14"/>
  <c r="F51" i="14"/>
  <c r="F55" i="14"/>
  <c r="F74" i="14"/>
  <c r="F78" i="14"/>
  <c r="F109" i="14"/>
  <c r="J109" i="14" s="1"/>
  <c r="F10" i="15"/>
  <c r="F12" i="15"/>
  <c r="F14" i="15"/>
  <c r="F24" i="15"/>
  <c r="F36" i="15"/>
  <c r="F43" i="15"/>
  <c r="F45" i="15"/>
  <c r="F47" i="15"/>
  <c r="F57" i="15"/>
  <c r="F59" i="15"/>
  <c r="F89" i="15"/>
  <c r="F91" i="15"/>
  <c r="F108" i="15"/>
  <c r="H17" i="11"/>
  <c r="F21" i="11"/>
  <c r="F45" i="11"/>
  <c r="H66" i="11"/>
  <c r="F81" i="11"/>
  <c r="H90" i="11"/>
  <c r="H99" i="11"/>
  <c r="F106" i="11"/>
  <c r="H21" i="12"/>
  <c r="F24" i="12"/>
  <c r="H32" i="12"/>
  <c r="F43" i="12"/>
  <c r="F45" i="12"/>
  <c r="H59" i="12"/>
  <c r="F61" i="12"/>
  <c r="F66" i="12"/>
  <c r="H71" i="12"/>
  <c r="F98" i="12"/>
  <c r="F100" i="12"/>
  <c r="F11" i="14"/>
  <c r="F13" i="14"/>
  <c r="F26" i="14"/>
  <c r="F48" i="14"/>
  <c r="F65" i="14"/>
  <c r="F82" i="14"/>
  <c r="F86" i="14"/>
  <c r="F99" i="14"/>
  <c r="F101" i="14"/>
  <c r="F103" i="14"/>
  <c r="F17" i="15"/>
  <c r="F32" i="15"/>
  <c r="F85" i="15"/>
  <c r="F87" i="15"/>
  <c r="F97" i="15"/>
  <c r="F99" i="15"/>
  <c r="H49" i="12"/>
  <c r="H65" i="12"/>
  <c r="F52" i="15"/>
  <c r="F107" i="15"/>
  <c r="F6" i="11"/>
  <c r="H10" i="11"/>
  <c r="H25" i="11"/>
  <c r="H31" i="11"/>
  <c r="H38" i="11"/>
  <c r="H40" i="11"/>
  <c r="H42" i="11"/>
  <c r="F44" i="11"/>
  <c r="F51" i="11"/>
  <c r="H55" i="11"/>
  <c r="H57" i="11"/>
  <c r="F65" i="11"/>
  <c r="H67" i="11"/>
  <c r="F85" i="11"/>
  <c r="F94" i="11"/>
  <c r="H103" i="11"/>
  <c r="H8" i="12"/>
  <c r="F15" i="12"/>
  <c r="F32" i="12"/>
  <c r="H43" i="12"/>
  <c r="H66" i="12"/>
  <c r="H96" i="12"/>
  <c r="F6" i="14"/>
  <c r="F17" i="14"/>
  <c r="F19" i="14"/>
  <c r="F38" i="14"/>
  <c r="F67" i="14"/>
  <c r="F69" i="14"/>
  <c r="F71" i="14"/>
  <c r="F81" i="14"/>
  <c r="F90" i="14"/>
  <c r="F92" i="14"/>
  <c r="F94" i="14"/>
  <c r="F107" i="14"/>
  <c r="F48" i="15"/>
  <c r="F61" i="15"/>
  <c r="F63" i="15"/>
  <c r="F78" i="15"/>
  <c r="F101" i="15"/>
  <c r="F103" i="15"/>
  <c r="F14" i="11"/>
  <c r="F46" i="11"/>
  <c r="F5" i="11"/>
  <c r="H8" i="11"/>
  <c r="H12" i="11"/>
  <c r="H14" i="11"/>
  <c r="F16" i="11"/>
  <c r="F22" i="11"/>
  <c r="F29" i="11"/>
  <c r="F36" i="11"/>
  <c r="F61" i="11"/>
  <c r="F87" i="11"/>
  <c r="F93" i="11"/>
  <c r="F96" i="11"/>
  <c r="H105" i="11"/>
  <c r="N109" i="11"/>
  <c r="H5" i="12"/>
  <c r="H7" i="12"/>
  <c r="F23" i="12"/>
  <c r="H29" i="12"/>
  <c r="H34" i="12"/>
  <c r="H51" i="12"/>
  <c r="H76" i="12"/>
  <c r="H78" i="12"/>
  <c r="F106" i="12"/>
  <c r="F108" i="12"/>
  <c r="F31" i="14"/>
  <c r="F44" i="14"/>
  <c r="F46" i="14"/>
  <c r="F52" i="14"/>
  <c r="F75" i="14"/>
  <c r="F77" i="14"/>
  <c r="F9" i="15"/>
  <c r="F11" i="15"/>
  <c r="F13" i="15"/>
  <c r="F15" i="15"/>
  <c r="F25" i="15"/>
  <c r="F33" i="15"/>
  <c r="F56" i="15"/>
  <c r="F73" i="15"/>
  <c r="F75" i="15"/>
  <c r="F88" i="15"/>
  <c r="F109" i="15"/>
  <c r="J109" i="15" s="1"/>
  <c r="H4" i="11"/>
  <c r="I4" i="11" s="1"/>
  <c r="H20" i="11"/>
  <c r="H28" i="11"/>
  <c r="F26" i="11"/>
  <c r="F27" i="11"/>
  <c r="H33" i="11"/>
  <c r="F38" i="11"/>
  <c r="H58" i="11"/>
  <c r="F59" i="11"/>
  <c r="H84" i="11"/>
  <c r="F84" i="11"/>
  <c r="H11" i="11"/>
  <c r="H19" i="11"/>
  <c r="H32" i="11"/>
  <c r="H35" i="11"/>
  <c r="F39" i="11"/>
  <c r="H45" i="11"/>
  <c r="F56" i="11"/>
  <c r="F66" i="11"/>
  <c r="H78" i="11"/>
  <c r="F78" i="11"/>
  <c r="F15" i="11"/>
  <c r="F23" i="11"/>
  <c r="F31" i="11"/>
  <c r="H37" i="11"/>
  <c r="F42" i="11"/>
  <c r="F48" i="11"/>
  <c r="H63" i="11"/>
  <c r="F63" i="11"/>
  <c r="H65" i="11"/>
  <c r="H70" i="11"/>
  <c r="F70" i="11"/>
  <c r="H71" i="11"/>
  <c r="H74" i="11"/>
  <c r="F74" i="11"/>
  <c r="H75" i="11"/>
  <c r="F7" i="11"/>
  <c r="F12" i="11"/>
  <c r="H39" i="11"/>
  <c r="F43" i="11"/>
  <c r="H49" i="11"/>
  <c r="F54" i="11"/>
  <c r="F60" i="11"/>
  <c r="H80" i="11"/>
  <c r="F80" i="11"/>
  <c r="F9" i="11"/>
  <c r="H29" i="11"/>
  <c r="H51" i="11"/>
  <c r="F55" i="11"/>
  <c r="H61" i="11"/>
  <c r="F64" i="11"/>
  <c r="H82" i="11"/>
  <c r="F82" i="11"/>
  <c r="F47" i="11"/>
  <c r="H53" i="11"/>
  <c r="F67" i="11"/>
  <c r="H72" i="11"/>
  <c r="F72" i="11"/>
  <c r="H73" i="11"/>
  <c r="H76" i="11"/>
  <c r="F76" i="11"/>
  <c r="F95" i="11"/>
  <c r="F97" i="11"/>
  <c r="F99" i="11"/>
  <c r="F101" i="11"/>
  <c r="F103" i="11"/>
  <c r="F105" i="11"/>
  <c r="F107" i="11"/>
  <c r="H15" i="12"/>
  <c r="F19" i="12"/>
  <c r="H25" i="12"/>
  <c r="H31" i="12"/>
  <c r="F31" i="12"/>
  <c r="F30" i="12"/>
  <c r="H30" i="12"/>
  <c r="F86" i="11"/>
  <c r="F88" i="11"/>
  <c r="F90" i="11"/>
  <c r="F92" i="11"/>
  <c r="H4" i="12"/>
  <c r="I4" i="12" s="1"/>
  <c r="F9" i="12"/>
  <c r="F22" i="12"/>
  <c r="H22" i="12"/>
  <c r="F28" i="12"/>
  <c r="F12" i="12"/>
  <c r="H23" i="12"/>
  <c r="H28" i="12"/>
  <c r="F29" i="12"/>
  <c r="F4" i="12"/>
  <c r="G5" i="12" s="1"/>
  <c r="F10" i="12"/>
  <c r="H12" i="12"/>
  <c r="F6" i="12"/>
  <c r="H6" i="12"/>
  <c r="F14" i="12"/>
  <c r="H14" i="12"/>
  <c r="H17" i="12"/>
  <c r="F17" i="12"/>
  <c r="H27" i="12"/>
  <c r="F27" i="12"/>
  <c r="F11" i="12"/>
  <c r="F26" i="12"/>
  <c r="F40" i="12"/>
  <c r="H35" i="12"/>
  <c r="F36" i="12"/>
  <c r="H36" i="12"/>
  <c r="H37" i="12"/>
  <c r="H47" i="12"/>
  <c r="F47" i="12"/>
  <c r="F68" i="12"/>
  <c r="H38" i="12"/>
  <c r="F41" i="12"/>
  <c r="F42" i="12"/>
  <c r="H45" i="12"/>
  <c r="F53" i="12"/>
  <c r="H54" i="12"/>
  <c r="H55" i="12"/>
  <c r="F55" i="12"/>
  <c r="F25" i="12"/>
  <c r="F33" i="12"/>
  <c r="F44" i="12"/>
  <c r="H44" i="12"/>
  <c r="F46" i="12"/>
  <c r="F50" i="12"/>
  <c r="H53" i="12"/>
  <c r="H63" i="12"/>
  <c r="H70" i="12"/>
  <c r="F52" i="12"/>
  <c r="H52" i="12"/>
  <c r="H62" i="12"/>
  <c r="F62" i="12"/>
  <c r="H69" i="12"/>
  <c r="H72" i="12"/>
  <c r="F72" i="12"/>
  <c r="H39" i="12"/>
  <c r="F76" i="12"/>
  <c r="H82" i="12"/>
  <c r="F84" i="12"/>
  <c r="H90" i="12"/>
  <c r="H98" i="12"/>
  <c r="H106" i="12"/>
  <c r="H60" i="12"/>
  <c r="H68" i="12"/>
  <c r="H79" i="12"/>
  <c r="F79" i="12"/>
  <c r="H87" i="12"/>
  <c r="F87" i="12"/>
  <c r="H95" i="12"/>
  <c r="F95" i="12"/>
  <c r="H103" i="12"/>
  <c r="F103" i="12"/>
  <c r="H81" i="12"/>
  <c r="F81" i="12"/>
  <c r="H89" i="12"/>
  <c r="F89" i="12"/>
  <c r="H97" i="12"/>
  <c r="F97" i="12"/>
  <c r="H105" i="12"/>
  <c r="F105" i="12"/>
  <c r="F63" i="12"/>
  <c r="F70" i="12"/>
  <c r="F80" i="12"/>
  <c r="F88" i="12"/>
  <c r="F96" i="12"/>
  <c r="F104" i="12"/>
  <c r="F74" i="12"/>
  <c r="H75" i="12"/>
  <c r="F75" i="12"/>
  <c r="H83" i="12"/>
  <c r="F83" i="12"/>
  <c r="H91" i="12"/>
  <c r="F91" i="12"/>
  <c r="H99" i="12"/>
  <c r="F99" i="12"/>
  <c r="H107" i="12"/>
  <c r="F107" i="12"/>
  <c r="F10" i="14"/>
  <c r="F34" i="14"/>
  <c r="H77" i="12"/>
  <c r="F77" i="12"/>
  <c r="H85" i="12"/>
  <c r="F85" i="12"/>
  <c r="H93" i="12"/>
  <c r="F93" i="12"/>
  <c r="H101" i="12"/>
  <c r="F101" i="12"/>
  <c r="E30" i="13"/>
  <c r="E31" i="13" s="1"/>
  <c r="F5" i="14"/>
  <c r="F12" i="14"/>
  <c r="F20" i="14"/>
  <c r="F28" i="14"/>
  <c r="F36" i="14"/>
  <c r="F37" i="14"/>
  <c r="F50" i="14"/>
  <c r="F84" i="14"/>
  <c r="F62" i="14"/>
  <c r="F66" i="14"/>
  <c r="F45" i="14"/>
  <c r="F76" i="14"/>
  <c r="F58" i="14"/>
  <c r="F61" i="14"/>
  <c r="F79" i="14"/>
  <c r="F42" i="14"/>
  <c r="F68" i="14"/>
  <c r="F85" i="14"/>
  <c r="F53" i="14"/>
  <c r="F54" i="14"/>
  <c r="F60" i="14"/>
  <c r="F46" i="15"/>
  <c r="F38" i="15"/>
  <c r="F51" i="15"/>
  <c r="F72" i="15"/>
  <c r="F80" i="15"/>
  <c r="F27" i="15"/>
  <c r="F102" i="15"/>
  <c r="J33" i="4"/>
  <c r="J34" i="4"/>
  <c r="J35" i="4"/>
  <c r="J36" i="4"/>
  <c r="M58" i="4" s="1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32" i="4"/>
  <c r="D32" i="4" s="1"/>
  <c r="F58" i="4" l="1"/>
  <c r="L4" i="14"/>
  <c r="K4" i="14" s="1"/>
  <c r="O5" i="18"/>
  <c r="N5" i="14"/>
  <c r="N5" i="18"/>
  <c r="M5" i="14"/>
  <c r="G6" i="11"/>
  <c r="M7" i="18"/>
  <c r="L7" i="18" s="1"/>
  <c r="H9" i="19"/>
  <c r="I9" i="19" s="1"/>
  <c r="M7" i="19"/>
  <c r="L7" i="19" s="1"/>
  <c r="H9" i="18"/>
  <c r="I5" i="11"/>
  <c r="K5" i="11" s="1"/>
  <c r="L5" i="11" s="1"/>
  <c r="H4" i="14"/>
  <c r="L4" i="15"/>
  <c r="K4" i="15" s="1"/>
  <c r="G6" i="15"/>
  <c r="H5" i="15" s="1"/>
  <c r="G6" i="14"/>
  <c r="I5" i="12"/>
  <c r="G6" i="12"/>
  <c r="K4" i="11"/>
  <c r="L4" i="11" s="1"/>
  <c r="K4" i="12"/>
  <c r="L4" i="12" s="1"/>
  <c r="G7" i="11"/>
  <c r="L33" i="4"/>
  <c r="M32" i="4" s="1"/>
  <c r="K39" i="4"/>
  <c r="E33" i="4"/>
  <c r="E34" i="4" s="1"/>
  <c r="E35" i="4" s="1"/>
  <c r="F34" i="4" s="1"/>
  <c r="D41" i="4"/>
  <c r="K45" i="4"/>
  <c r="K47" i="4"/>
  <c r="K49" i="4"/>
  <c r="K51" i="4"/>
  <c r="H53" i="4"/>
  <c r="K52" i="4"/>
  <c r="D52" i="4"/>
  <c r="D51" i="4"/>
  <c r="K50" i="4"/>
  <c r="D50" i="4"/>
  <c r="D49" i="4"/>
  <c r="K48" i="4"/>
  <c r="D48" i="4"/>
  <c r="D47" i="4"/>
  <c r="K46" i="4"/>
  <c r="D46" i="4"/>
  <c r="D45" i="4"/>
  <c r="K44" i="4"/>
  <c r="D44" i="4"/>
  <c r="K43" i="4"/>
  <c r="D43" i="4"/>
  <c r="K42" i="4"/>
  <c r="D42" i="4"/>
  <c r="K41" i="4"/>
  <c r="K40" i="4"/>
  <c r="D40" i="4"/>
  <c r="D39" i="4"/>
  <c r="K38" i="4"/>
  <c r="D38" i="4"/>
  <c r="K37" i="4"/>
  <c r="D37" i="4"/>
  <c r="K36" i="4"/>
  <c r="D36" i="4"/>
  <c r="K35" i="4"/>
  <c r="D35" i="4"/>
  <c r="K34" i="4"/>
  <c r="D34" i="4"/>
  <c r="K33" i="4"/>
  <c r="D33" i="4"/>
  <c r="K32" i="4"/>
  <c r="L5" i="4"/>
  <c r="M4" i="4" s="1"/>
  <c r="K7" i="4"/>
  <c r="K8" i="4"/>
  <c r="K9" i="4"/>
  <c r="K10" i="4"/>
  <c r="K11" i="4"/>
  <c r="K12" i="4"/>
  <c r="K13" i="4"/>
  <c r="K14" i="4"/>
  <c r="K15" i="4"/>
  <c r="K16" i="4"/>
  <c r="K17" i="4"/>
  <c r="E5" i="4"/>
  <c r="F4" i="4" s="1"/>
  <c r="D7" i="4"/>
  <c r="D8" i="4"/>
  <c r="D9" i="4"/>
  <c r="D10" i="4"/>
  <c r="D11" i="4"/>
  <c r="D12" i="4"/>
  <c r="D13" i="4"/>
  <c r="D14" i="4"/>
  <c r="D15" i="4"/>
  <c r="D16" i="4"/>
  <c r="D17" i="4"/>
  <c r="K18" i="4"/>
  <c r="K19" i="4"/>
  <c r="K20" i="4"/>
  <c r="K21" i="4"/>
  <c r="K22" i="4"/>
  <c r="K23" i="4"/>
  <c r="K24" i="4"/>
  <c r="D18" i="4"/>
  <c r="D19" i="4"/>
  <c r="D20" i="4"/>
  <c r="D21" i="4"/>
  <c r="D22" i="4"/>
  <c r="D23" i="4"/>
  <c r="D24" i="4"/>
  <c r="E6" i="4" l="1"/>
  <c r="F5" i="4" s="1"/>
  <c r="H5" i="14"/>
  <c r="O6" i="18"/>
  <c r="N6" i="14"/>
  <c r="M6" i="14"/>
  <c r="N6" i="18"/>
  <c r="I6" i="11"/>
  <c r="N7" i="18"/>
  <c r="M7" i="14"/>
  <c r="G7" i="14"/>
  <c r="L5" i="14"/>
  <c r="K5" i="14" s="1"/>
  <c r="H10" i="19"/>
  <c r="I10" i="19" s="1"/>
  <c r="M8" i="19"/>
  <c r="L8" i="19" s="1"/>
  <c r="H10" i="18"/>
  <c r="I9" i="18"/>
  <c r="P9" i="18" s="1"/>
  <c r="G7" i="15"/>
  <c r="H6" i="15" s="1"/>
  <c r="L5" i="15"/>
  <c r="K5" i="15" s="1"/>
  <c r="L6" i="14"/>
  <c r="K6" i="14" s="1"/>
  <c r="K5" i="12"/>
  <c r="L5" i="12" s="1"/>
  <c r="G8" i="11"/>
  <c r="I7" i="11"/>
  <c r="G7" i="12"/>
  <c r="I6" i="12"/>
  <c r="K6" i="11"/>
  <c r="G8" i="14"/>
  <c r="F32" i="4"/>
  <c r="F33" i="4"/>
  <c r="E36" i="4"/>
  <c r="L6" i="4"/>
  <c r="M5" i="4" s="1"/>
  <c r="L34" i="4"/>
  <c r="O53" i="4"/>
  <c r="E7" i="4" l="1"/>
  <c r="F6" i="4" s="1"/>
  <c r="F59" i="4"/>
  <c r="H7" i="14"/>
  <c r="N8" i="14"/>
  <c r="O8" i="18"/>
  <c r="N8" i="18"/>
  <c r="M8" i="14"/>
  <c r="H6" i="14"/>
  <c r="N7" i="14"/>
  <c r="O7" i="18"/>
  <c r="E37" i="4"/>
  <c r="E38" i="4" s="1"/>
  <c r="M8" i="18"/>
  <c r="L8" i="18" s="1"/>
  <c r="H11" i="19"/>
  <c r="I11" i="19" s="1"/>
  <c r="M9" i="19"/>
  <c r="L9" i="19" s="1"/>
  <c r="H11" i="18"/>
  <c r="I10" i="18"/>
  <c r="G8" i="15"/>
  <c r="L7" i="15" s="1"/>
  <c r="K7" i="15" s="1"/>
  <c r="L6" i="15"/>
  <c r="K6" i="15" s="1"/>
  <c r="L7" i="14"/>
  <c r="K7" i="14" s="1"/>
  <c r="I8" i="11"/>
  <c r="G9" i="11"/>
  <c r="I7" i="12"/>
  <c r="G8" i="12"/>
  <c r="K7" i="11"/>
  <c r="L7" i="11" s="1"/>
  <c r="G9" i="14"/>
  <c r="L6" i="11"/>
  <c r="K6" i="12"/>
  <c r="F35" i="4"/>
  <c r="L35" i="4"/>
  <c r="M33" i="4"/>
  <c r="L7" i="4"/>
  <c r="E8" i="4"/>
  <c r="Q9" i="4" l="1"/>
  <c r="Q15" i="4"/>
  <c r="F36" i="4"/>
  <c r="N9" i="14"/>
  <c r="O9" i="18"/>
  <c r="N9" i="18"/>
  <c r="M9" i="14"/>
  <c r="M9" i="18"/>
  <c r="L9" i="18" s="1"/>
  <c r="P10" i="18"/>
  <c r="M10" i="19"/>
  <c r="L10" i="19" s="1"/>
  <c r="H12" i="19"/>
  <c r="I12" i="19" s="1"/>
  <c r="I11" i="18"/>
  <c r="H12" i="18"/>
  <c r="I12" i="18" s="1"/>
  <c r="P12" i="18" s="1"/>
  <c r="G9" i="15"/>
  <c r="L8" i="15" s="1"/>
  <c r="K8" i="15" s="1"/>
  <c r="H7" i="15"/>
  <c r="G10" i="14"/>
  <c r="L8" i="14"/>
  <c r="K8" i="14" s="1"/>
  <c r="G10" i="11"/>
  <c r="I9" i="11"/>
  <c r="K8" i="11"/>
  <c r="L8" i="11" s="1"/>
  <c r="K7" i="12"/>
  <c r="L6" i="12"/>
  <c r="H8" i="14"/>
  <c r="G9" i="12"/>
  <c r="I8" i="12"/>
  <c r="L8" i="4"/>
  <c r="M6" i="4"/>
  <c r="E9" i="4"/>
  <c r="F8" i="4" s="1"/>
  <c r="F37" i="4"/>
  <c r="E39" i="4"/>
  <c r="M34" i="4"/>
  <c r="L36" i="4"/>
  <c r="F7" i="4"/>
  <c r="M7" i="4" l="1"/>
  <c r="R9" i="4"/>
  <c r="M10" i="18"/>
  <c r="L10" i="18" s="1"/>
  <c r="P11" i="18"/>
  <c r="H9" i="14"/>
  <c r="O10" i="18"/>
  <c r="N10" i="14"/>
  <c r="N10" i="18"/>
  <c r="M10" i="14"/>
  <c r="M11" i="18"/>
  <c r="L11" i="18" s="1"/>
  <c r="H13" i="19"/>
  <c r="I13" i="19"/>
  <c r="M11" i="19"/>
  <c r="L11" i="19" s="1"/>
  <c r="H13" i="18"/>
  <c r="G10" i="15"/>
  <c r="H9" i="15" s="1"/>
  <c r="H8" i="15"/>
  <c r="K9" i="11"/>
  <c r="L7" i="12"/>
  <c r="I10" i="11"/>
  <c r="G11" i="11"/>
  <c r="K8" i="12"/>
  <c r="L8" i="12" s="1"/>
  <c r="G11" i="14"/>
  <c r="I9" i="12"/>
  <c r="G10" i="12"/>
  <c r="L9" i="14"/>
  <c r="K9" i="14" s="1"/>
  <c r="L37" i="4"/>
  <c r="M35" i="4"/>
  <c r="M59" i="4"/>
  <c r="E10" i="4"/>
  <c r="F9" i="4" s="1"/>
  <c r="E40" i="4"/>
  <c r="F38" i="4"/>
  <c r="L9" i="4"/>
  <c r="L10" i="14" l="1"/>
  <c r="K10" i="14" s="1"/>
  <c r="O11" i="18"/>
  <c r="N11" i="14"/>
  <c r="N11" i="18"/>
  <c r="M11" i="14"/>
  <c r="H14" i="19"/>
  <c r="I14" i="19" s="1"/>
  <c r="M13" i="19" s="1"/>
  <c r="L13" i="19" s="1"/>
  <c r="M12" i="19"/>
  <c r="L12" i="19" s="1"/>
  <c r="H14" i="18"/>
  <c r="I14" i="18" s="1"/>
  <c r="P14" i="18" s="1"/>
  <c r="I13" i="18"/>
  <c r="P13" i="18" s="1"/>
  <c r="L9" i="15"/>
  <c r="K9" i="15" s="1"/>
  <c r="G11" i="15"/>
  <c r="G12" i="15" s="1"/>
  <c r="L11" i="15" s="1"/>
  <c r="K11" i="15" s="1"/>
  <c r="H10" i="14"/>
  <c r="K10" i="11"/>
  <c r="G12" i="11"/>
  <c r="I11" i="11"/>
  <c r="I10" i="12"/>
  <c r="G11" i="12"/>
  <c r="K9" i="12"/>
  <c r="L9" i="11"/>
  <c r="G12" i="14"/>
  <c r="L10" i="4"/>
  <c r="M9" i="4" s="1"/>
  <c r="E11" i="4"/>
  <c r="F10" i="4" s="1"/>
  <c r="M8" i="4"/>
  <c r="F39" i="4"/>
  <c r="E41" i="4"/>
  <c r="M36" i="4"/>
  <c r="L38" i="4"/>
  <c r="N12" i="18" l="1"/>
  <c r="M12" i="14"/>
  <c r="H11" i="14"/>
  <c r="O12" i="18"/>
  <c r="N12" i="14"/>
  <c r="M13" i="18"/>
  <c r="L13" i="18" s="1"/>
  <c r="M12" i="18"/>
  <c r="L12" i="18" s="1"/>
  <c r="H15" i="19"/>
  <c r="I15" i="19"/>
  <c r="H15" i="18"/>
  <c r="I15" i="18" s="1"/>
  <c r="P15" i="18" s="1"/>
  <c r="L10" i="15"/>
  <c r="K10" i="15" s="1"/>
  <c r="H10" i="15"/>
  <c r="G13" i="14"/>
  <c r="L11" i="14"/>
  <c r="K11" i="14" s="1"/>
  <c r="G12" i="12"/>
  <c r="I11" i="12"/>
  <c r="H11" i="15"/>
  <c r="K10" i="12"/>
  <c r="L10" i="12" s="1"/>
  <c r="K11" i="11"/>
  <c r="L11" i="11" s="1"/>
  <c r="G13" i="15"/>
  <c r="H12" i="15" s="1"/>
  <c r="L9" i="12"/>
  <c r="G13" i="11"/>
  <c r="I12" i="11"/>
  <c r="L10" i="11"/>
  <c r="L39" i="4"/>
  <c r="M37" i="4"/>
  <c r="E12" i="4"/>
  <c r="F11" i="4" s="1"/>
  <c r="E42" i="4"/>
  <c r="F40" i="4"/>
  <c r="L11" i="4"/>
  <c r="H12" i="14" l="1"/>
  <c r="O13" i="18"/>
  <c r="N13" i="14"/>
  <c r="N13" i="18"/>
  <c r="M13" i="14"/>
  <c r="M14" i="18"/>
  <c r="L14" i="18" s="1"/>
  <c r="H16" i="19"/>
  <c r="I16" i="19"/>
  <c r="M15" i="19" s="1"/>
  <c r="L15" i="19" s="1"/>
  <c r="M14" i="19"/>
  <c r="L14" i="19" s="1"/>
  <c r="H16" i="18"/>
  <c r="H17" i="18" s="1"/>
  <c r="L12" i="15"/>
  <c r="K12" i="15" s="1"/>
  <c r="L12" i="14"/>
  <c r="K12" i="14" s="1"/>
  <c r="I12" i="12"/>
  <c r="G13" i="12"/>
  <c r="K12" i="11"/>
  <c r="G14" i="11"/>
  <c r="I13" i="11"/>
  <c r="G14" i="15"/>
  <c r="H13" i="15" s="1"/>
  <c r="G14" i="14"/>
  <c r="K11" i="12"/>
  <c r="E13" i="4"/>
  <c r="F12" i="4" s="1"/>
  <c r="L40" i="4"/>
  <c r="M38" i="4"/>
  <c r="L12" i="4"/>
  <c r="M11" i="4" s="1"/>
  <c r="E43" i="4"/>
  <c r="F41" i="4"/>
  <c r="M10" i="4"/>
  <c r="M14" i="14" l="1"/>
  <c r="N14" i="18"/>
  <c r="O14" i="18"/>
  <c r="N14" i="14"/>
  <c r="I16" i="18"/>
  <c r="H17" i="19"/>
  <c r="I17" i="19"/>
  <c r="I17" i="18"/>
  <c r="P17" i="18" s="1"/>
  <c r="H18" i="18"/>
  <c r="G15" i="14"/>
  <c r="K13" i="11"/>
  <c r="L13" i="14"/>
  <c r="K13" i="14" s="1"/>
  <c r="I13" i="12"/>
  <c r="G14" i="12"/>
  <c r="L11" i="12"/>
  <c r="G15" i="11"/>
  <c r="I14" i="11"/>
  <c r="H13" i="14"/>
  <c r="L12" i="11"/>
  <c r="K12" i="12"/>
  <c r="G15" i="15"/>
  <c r="L14" i="15" s="1"/>
  <c r="K14" i="15" s="1"/>
  <c r="L13" i="15"/>
  <c r="K13" i="15" s="1"/>
  <c r="L41" i="4"/>
  <c r="M39" i="4"/>
  <c r="E44" i="4"/>
  <c r="F42" i="4"/>
  <c r="E14" i="4"/>
  <c r="F13" i="4" s="1"/>
  <c r="L13" i="4"/>
  <c r="M12" i="4" s="1"/>
  <c r="M15" i="14" l="1"/>
  <c r="N15" i="18"/>
  <c r="M15" i="18"/>
  <c r="L15" i="18" s="1"/>
  <c r="P16" i="18"/>
  <c r="N15" i="14"/>
  <c r="O15" i="18"/>
  <c r="M16" i="18"/>
  <c r="L16" i="18" s="1"/>
  <c r="H18" i="19"/>
  <c r="I18" i="19" s="1"/>
  <c r="M16" i="19"/>
  <c r="L16" i="19" s="1"/>
  <c r="I18" i="18"/>
  <c r="P18" i="18" s="1"/>
  <c r="H19" i="18"/>
  <c r="H20" i="18" s="1"/>
  <c r="H21" i="18" s="1"/>
  <c r="G16" i="14"/>
  <c r="H14" i="15"/>
  <c r="I15" i="11"/>
  <c r="G16" i="11"/>
  <c r="K14" i="11"/>
  <c r="G16" i="15"/>
  <c r="L15" i="15" s="1"/>
  <c r="K15" i="15" s="1"/>
  <c r="K13" i="12"/>
  <c r="L14" i="14"/>
  <c r="K14" i="14" s="1"/>
  <c r="L13" i="11"/>
  <c r="L12" i="12"/>
  <c r="G15" i="12"/>
  <c r="I14" i="12"/>
  <c r="H14" i="14"/>
  <c r="M40" i="4"/>
  <c r="L42" i="4"/>
  <c r="L14" i="4"/>
  <c r="M13" i="4" s="1"/>
  <c r="E15" i="4"/>
  <c r="E45" i="4"/>
  <c r="F43" i="4"/>
  <c r="N16" i="18" l="1"/>
  <c r="M16" i="14"/>
  <c r="H15" i="14"/>
  <c r="N16" i="14"/>
  <c r="O16" i="18"/>
  <c r="I19" i="18"/>
  <c r="I20" i="18"/>
  <c r="P20" i="18" s="1"/>
  <c r="M17" i="18"/>
  <c r="L17" i="18" s="1"/>
  <c r="H19" i="19"/>
  <c r="I19" i="19" s="1"/>
  <c r="M17" i="19"/>
  <c r="L17" i="19" s="1"/>
  <c r="H22" i="18"/>
  <c r="I22" i="18" s="1"/>
  <c r="P22" i="18" s="1"/>
  <c r="I21" i="18"/>
  <c r="P21" i="18" s="1"/>
  <c r="L15" i="14"/>
  <c r="K15" i="14" s="1"/>
  <c r="H15" i="15"/>
  <c r="L14" i="11"/>
  <c r="K14" i="12"/>
  <c r="I16" i="11"/>
  <c r="G17" i="11"/>
  <c r="G16" i="12"/>
  <c r="I15" i="12"/>
  <c r="G17" i="15"/>
  <c r="H16" i="15" s="1"/>
  <c r="K15" i="11"/>
  <c r="L13" i="12"/>
  <c r="G17" i="14"/>
  <c r="F44" i="4"/>
  <c r="E46" i="4"/>
  <c r="F60" i="4"/>
  <c r="F61" i="4" s="1"/>
  <c r="E16" i="4"/>
  <c r="F15" i="4" s="1"/>
  <c r="F14" i="4"/>
  <c r="L15" i="4"/>
  <c r="M14" i="4" s="1"/>
  <c r="M41" i="4"/>
  <c r="L43" i="4"/>
  <c r="M18" i="18" l="1"/>
  <c r="L18" i="18" s="1"/>
  <c r="P19" i="18"/>
  <c r="H16" i="14"/>
  <c r="N17" i="14"/>
  <c r="O17" i="18"/>
  <c r="N17" i="18"/>
  <c r="M17" i="14"/>
  <c r="M20" i="18"/>
  <c r="L20" i="18" s="1"/>
  <c r="M21" i="18"/>
  <c r="L21" i="18" s="1"/>
  <c r="M19" i="18"/>
  <c r="L19" i="18" s="1"/>
  <c r="H20" i="19"/>
  <c r="I20" i="19" s="1"/>
  <c r="M18" i="19"/>
  <c r="L18" i="19" s="1"/>
  <c r="H23" i="18"/>
  <c r="I23" i="18" s="1"/>
  <c r="P23" i="18" s="1"/>
  <c r="L16" i="15"/>
  <c r="K16" i="15" s="1"/>
  <c r="K15" i="12"/>
  <c r="L15" i="12" s="1"/>
  <c r="G18" i="14"/>
  <c r="G18" i="15"/>
  <c r="H17" i="15" s="1"/>
  <c r="I16" i="12"/>
  <c r="G17" i="12"/>
  <c r="G18" i="11"/>
  <c r="I17" i="11"/>
  <c r="L16" i="14"/>
  <c r="K16" i="14" s="1"/>
  <c r="K16" i="11"/>
  <c r="L15" i="11"/>
  <c r="L14" i="12"/>
  <c r="E17" i="4"/>
  <c r="F45" i="4"/>
  <c r="F55" i="4" s="1"/>
  <c r="E47" i="4"/>
  <c r="M42" i="4"/>
  <c r="L44" i="4"/>
  <c r="L16" i="4"/>
  <c r="M15" i="4" s="1"/>
  <c r="Q10" i="4" l="1"/>
  <c r="Q16" i="4"/>
  <c r="M18" i="14"/>
  <c r="N18" i="18"/>
  <c r="H17" i="14"/>
  <c r="O18" i="18"/>
  <c r="N18" i="14"/>
  <c r="M22" i="18"/>
  <c r="L22" i="18" s="1"/>
  <c r="M19" i="19"/>
  <c r="L19" i="19" s="1"/>
  <c r="H21" i="19"/>
  <c r="I21" i="19" s="1"/>
  <c r="H24" i="18"/>
  <c r="I24" i="18" s="1"/>
  <c r="P24" i="18" s="1"/>
  <c r="K17" i="11"/>
  <c r="L17" i="11" s="1"/>
  <c r="G19" i="14"/>
  <c r="I17" i="12"/>
  <c r="G18" i="12"/>
  <c r="L17" i="14"/>
  <c r="K17" i="14" s="1"/>
  <c r="G19" i="15"/>
  <c r="H18" i="15" s="1"/>
  <c r="I18" i="11"/>
  <c r="G19" i="11"/>
  <c r="K16" i="12"/>
  <c r="L16" i="12" s="1"/>
  <c r="L16" i="11"/>
  <c r="L17" i="15"/>
  <c r="K17" i="15" s="1"/>
  <c r="M43" i="4"/>
  <c r="L45" i="4"/>
  <c r="E48" i="4"/>
  <c r="F46" i="4"/>
  <c r="E18" i="4"/>
  <c r="L17" i="4"/>
  <c r="F16" i="4"/>
  <c r="M16" i="4" l="1"/>
  <c r="R10" i="4"/>
  <c r="H18" i="14"/>
  <c r="O19" i="18"/>
  <c r="N19" i="14"/>
  <c r="M19" i="14"/>
  <c r="N19" i="18"/>
  <c r="M23" i="18"/>
  <c r="L23" i="18" s="1"/>
  <c r="H22" i="19"/>
  <c r="I22" i="19" s="1"/>
  <c r="M20" i="19"/>
  <c r="L20" i="19" s="1"/>
  <c r="H25" i="18"/>
  <c r="I25" i="18" s="1"/>
  <c r="P25" i="18" s="1"/>
  <c r="G20" i="15"/>
  <c r="H19" i="15" s="1"/>
  <c r="L18" i="15"/>
  <c r="K18" i="15" s="1"/>
  <c r="K17" i="12"/>
  <c r="I18" i="12"/>
  <c r="G19" i="12"/>
  <c r="G20" i="14"/>
  <c r="K18" i="11"/>
  <c r="G20" i="11"/>
  <c r="I19" i="11"/>
  <c r="L18" i="14"/>
  <c r="K18" i="14" s="1"/>
  <c r="L18" i="4"/>
  <c r="E19" i="4"/>
  <c r="F18" i="4" s="1"/>
  <c r="F17" i="4"/>
  <c r="F27" i="4" s="1"/>
  <c r="L46" i="4"/>
  <c r="M60" i="4"/>
  <c r="M61" i="4" s="1"/>
  <c r="M44" i="4"/>
  <c r="E49" i="4"/>
  <c r="F47" i="4"/>
  <c r="H19" i="14" l="1"/>
  <c r="O20" i="18"/>
  <c r="N20" i="14"/>
  <c r="N20" i="18"/>
  <c r="M20" i="14"/>
  <c r="M24" i="18"/>
  <c r="L24" i="18" s="1"/>
  <c r="M21" i="19"/>
  <c r="L21" i="19" s="1"/>
  <c r="H23" i="19"/>
  <c r="I23" i="19" s="1"/>
  <c r="M22" i="19" s="1"/>
  <c r="L22" i="19" s="1"/>
  <c r="H26" i="18"/>
  <c r="I26" i="18" s="1"/>
  <c r="P26" i="18" s="1"/>
  <c r="L19" i="15"/>
  <c r="K19" i="15" s="1"/>
  <c r="G20" i="12"/>
  <c r="I19" i="12"/>
  <c r="K18" i="12"/>
  <c r="L18" i="12"/>
  <c r="L18" i="11"/>
  <c r="G21" i="14"/>
  <c r="G21" i="11"/>
  <c r="I20" i="11"/>
  <c r="G21" i="15"/>
  <c r="H20" i="15" s="1"/>
  <c r="L17" i="12"/>
  <c r="L19" i="14"/>
  <c r="K19" i="14" s="1"/>
  <c r="K19" i="11"/>
  <c r="E50" i="4"/>
  <c r="F48" i="4"/>
  <c r="M45" i="4"/>
  <c r="M55" i="4" s="1"/>
  <c r="L47" i="4"/>
  <c r="L19" i="4"/>
  <c r="E20" i="4"/>
  <c r="M17" i="4"/>
  <c r="N21" i="18" l="1"/>
  <c r="M21" i="14"/>
  <c r="L20" i="14"/>
  <c r="K20" i="14" s="1"/>
  <c r="O21" i="18"/>
  <c r="N21" i="14"/>
  <c r="M25" i="18"/>
  <c r="L25" i="18" s="1"/>
  <c r="H24" i="19"/>
  <c r="I24" i="19" s="1"/>
  <c r="H27" i="18"/>
  <c r="I27" i="18" s="1"/>
  <c r="P27" i="18" s="1"/>
  <c r="H20" i="14"/>
  <c r="L19" i="11"/>
  <c r="K19" i="12"/>
  <c r="G22" i="15"/>
  <c r="L20" i="15"/>
  <c r="K20" i="15" s="1"/>
  <c r="G22" i="14"/>
  <c r="I20" i="12"/>
  <c r="G21" i="12"/>
  <c r="K20" i="11"/>
  <c r="I21" i="11"/>
  <c r="G22" i="11"/>
  <c r="M27" i="4"/>
  <c r="E21" i="4"/>
  <c r="F20" i="4" s="1"/>
  <c r="F19" i="4"/>
  <c r="L20" i="4"/>
  <c r="M19" i="4" s="1"/>
  <c r="M18" i="4"/>
  <c r="M46" i="4"/>
  <c r="L48" i="4"/>
  <c r="E51" i="4"/>
  <c r="F49" i="4"/>
  <c r="H21" i="14" l="1"/>
  <c r="O22" i="18"/>
  <c r="N22" i="14"/>
  <c r="M22" i="14"/>
  <c r="N22" i="18"/>
  <c r="M26" i="18"/>
  <c r="L26" i="18" s="1"/>
  <c r="M23" i="19"/>
  <c r="L23" i="19" s="1"/>
  <c r="H25" i="19"/>
  <c r="H28" i="18"/>
  <c r="I28" i="18" s="1"/>
  <c r="P28" i="18" s="1"/>
  <c r="K20" i="12"/>
  <c r="L20" i="12" s="1"/>
  <c r="L19" i="12"/>
  <c r="L21" i="14"/>
  <c r="K21" i="14" s="1"/>
  <c r="G23" i="14"/>
  <c r="K21" i="11"/>
  <c r="L21" i="11" s="1"/>
  <c r="G23" i="15"/>
  <c r="H22" i="15" s="1"/>
  <c r="G23" i="11"/>
  <c r="I22" i="11"/>
  <c r="H21" i="15"/>
  <c r="L20" i="11"/>
  <c r="I21" i="12"/>
  <c r="G22" i="12"/>
  <c r="L21" i="15"/>
  <c r="K21" i="15" s="1"/>
  <c r="L21" i="4"/>
  <c r="E22" i="4"/>
  <c r="F21" i="4" s="1"/>
  <c r="F50" i="4"/>
  <c r="E52" i="4"/>
  <c r="L49" i="4"/>
  <c r="M47" i="4"/>
  <c r="N23" i="18" l="1"/>
  <c r="M23" i="14"/>
  <c r="L22" i="14"/>
  <c r="K22" i="14" s="1"/>
  <c r="N23" i="14"/>
  <c r="O23" i="18"/>
  <c r="M27" i="18"/>
  <c r="L27" i="18" s="1"/>
  <c r="H26" i="19"/>
  <c r="I25" i="19"/>
  <c r="H29" i="18"/>
  <c r="H22" i="14"/>
  <c r="K21" i="12"/>
  <c r="K22" i="11"/>
  <c r="I23" i="11"/>
  <c r="G24" i="11"/>
  <c r="L22" i="15"/>
  <c r="K22" i="15" s="1"/>
  <c r="G23" i="12"/>
  <c r="I22" i="12"/>
  <c r="G24" i="14"/>
  <c r="G24" i="15"/>
  <c r="L22" i="4"/>
  <c r="M21" i="4" s="1"/>
  <c r="E53" i="4"/>
  <c r="F51" i="4"/>
  <c r="M20" i="4"/>
  <c r="M48" i="4"/>
  <c r="L50" i="4"/>
  <c r="E23" i="4"/>
  <c r="F22" i="4" s="1"/>
  <c r="N24" i="18" l="1"/>
  <c r="M24" i="14"/>
  <c r="H23" i="14"/>
  <c r="N24" i="14"/>
  <c r="O24" i="18"/>
  <c r="M24" i="19"/>
  <c r="L24" i="19" s="1"/>
  <c r="H27" i="19"/>
  <c r="I26" i="19"/>
  <c r="M25" i="19" s="1"/>
  <c r="L25" i="19" s="1"/>
  <c r="H30" i="18"/>
  <c r="I30" i="18" s="1"/>
  <c r="P30" i="18" s="1"/>
  <c r="I29" i="18"/>
  <c r="P29" i="18" s="1"/>
  <c r="L23" i="14"/>
  <c r="K23" i="14" s="1"/>
  <c r="K23" i="11"/>
  <c r="G25" i="14"/>
  <c r="G25" i="11"/>
  <c r="I24" i="11"/>
  <c r="K22" i="12"/>
  <c r="G25" i="15"/>
  <c r="L24" i="15" s="1"/>
  <c r="K24" i="15" s="1"/>
  <c r="L22" i="11"/>
  <c r="G24" i="12"/>
  <c r="I23" i="12"/>
  <c r="H23" i="15"/>
  <c r="L23" i="15"/>
  <c r="K23" i="15" s="1"/>
  <c r="L21" i="12"/>
  <c r="E24" i="4"/>
  <c r="F23" i="4" s="1"/>
  <c r="M49" i="4"/>
  <c r="L51" i="4"/>
  <c r="F53" i="4"/>
  <c r="F52" i="4"/>
  <c r="L23" i="4"/>
  <c r="N25" i="18" l="1"/>
  <c r="M25" i="14"/>
  <c r="N25" i="14"/>
  <c r="O25" i="18"/>
  <c r="M29" i="18"/>
  <c r="L29" i="18" s="1"/>
  <c r="M28" i="18"/>
  <c r="L28" i="18" s="1"/>
  <c r="H28" i="19"/>
  <c r="I27" i="19"/>
  <c r="M26" i="19" s="1"/>
  <c r="L26" i="19" s="1"/>
  <c r="H31" i="18"/>
  <c r="I31" i="18" s="1"/>
  <c r="P31" i="18" s="1"/>
  <c r="H24" i="15"/>
  <c r="G26" i="14"/>
  <c r="H24" i="14"/>
  <c r="G26" i="11"/>
  <c r="I25" i="11"/>
  <c r="L24" i="14"/>
  <c r="K24" i="14" s="1"/>
  <c r="G26" i="15"/>
  <c r="I24" i="12"/>
  <c r="G25" i="12"/>
  <c r="L23" i="11"/>
  <c r="K24" i="11"/>
  <c r="L24" i="11" s="1"/>
  <c r="K23" i="12"/>
  <c r="L22" i="12"/>
  <c r="E25" i="4"/>
  <c r="F25" i="4" s="1"/>
  <c r="L24" i="4"/>
  <c r="M22" i="4"/>
  <c r="M50" i="4"/>
  <c r="L52" i="4"/>
  <c r="G53" i="4"/>
  <c r="G32" i="4"/>
  <c r="N26" i="18" l="1"/>
  <c r="M26" i="14"/>
  <c r="H25" i="14"/>
  <c r="O26" i="18"/>
  <c r="N26" i="14"/>
  <c r="M30" i="18"/>
  <c r="L30" i="18" s="1"/>
  <c r="H29" i="19"/>
  <c r="I29" i="19" s="1"/>
  <c r="I28" i="19"/>
  <c r="M27" i="19" s="1"/>
  <c r="L27" i="19" s="1"/>
  <c r="H32" i="18"/>
  <c r="I32" i="18" s="1"/>
  <c r="P32" i="18" s="1"/>
  <c r="K25" i="11"/>
  <c r="L25" i="11" s="1"/>
  <c r="L23" i="12"/>
  <c r="G27" i="14"/>
  <c r="I25" i="12"/>
  <c r="G26" i="12"/>
  <c r="G27" i="11"/>
  <c r="I26" i="11"/>
  <c r="K24" i="12"/>
  <c r="L24" i="12" s="1"/>
  <c r="G27" i="15"/>
  <c r="H26" i="15" s="1"/>
  <c r="L25" i="15"/>
  <c r="K25" i="15" s="1"/>
  <c r="H25" i="15"/>
  <c r="L25" i="14"/>
  <c r="K25" i="14" s="1"/>
  <c r="G25" i="4"/>
  <c r="G33" i="4"/>
  <c r="H32" i="4"/>
  <c r="L25" i="4"/>
  <c r="M25" i="4" s="1"/>
  <c r="M23" i="4"/>
  <c r="M51" i="4"/>
  <c r="L53" i="4"/>
  <c r="F24" i="4"/>
  <c r="G4" i="4" s="1"/>
  <c r="H4" i="4" s="1"/>
  <c r="H26" i="14" l="1"/>
  <c r="O27" i="18"/>
  <c r="N27" i="14"/>
  <c r="N27" i="18"/>
  <c r="M27" i="14"/>
  <c r="M24" i="4"/>
  <c r="N18" i="4" s="1"/>
  <c r="O18" i="4" s="1"/>
  <c r="M31" i="18"/>
  <c r="L31" i="18" s="1"/>
  <c r="M28" i="19"/>
  <c r="L28" i="19" s="1"/>
  <c r="H30" i="19"/>
  <c r="I30" i="19" s="1"/>
  <c r="M29" i="19" s="1"/>
  <c r="L29" i="19" s="1"/>
  <c r="H33" i="18"/>
  <c r="I33" i="18" s="1"/>
  <c r="P33" i="18" s="1"/>
  <c r="K26" i="11"/>
  <c r="I26" i="12"/>
  <c r="G27" i="12"/>
  <c r="K25" i="12"/>
  <c r="G28" i="14"/>
  <c r="G28" i="11"/>
  <c r="I27" i="11"/>
  <c r="G28" i="15"/>
  <c r="H27" i="15" s="1"/>
  <c r="L26" i="15"/>
  <c r="K26" i="15" s="1"/>
  <c r="L26" i="14"/>
  <c r="K26" i="14" s="1"/>
  <c r="G34" i="4"/>
  <c r="H33" i="4"/>
  <c r="G18" i="4"/>
  <c r="H18" i="4" s="1"/>
  <c r="G7" i="4"/>
  <c r="H7" i="4" s="1"/>
  <c r="G6" i="4"/>
  <c r="H6" i="4" s="1"/>
  <c r="G24" i="4"/>
  <c r="H24" i="4" s="1"/>
  <c r="G19" i="4"/>
  <c r="H19" i="4" s="1"/>
  <c r="G20" i="4"/>
  <c r="H20" i="4" s="1"/>
  <c r="G23" i="4"/>
  <c r="H23" i="4" s="1"/>
  <c r="G17" i="4"/>
  <c r="H17" i="4" s="1"/>
  <c r="G21" i="4"/>
  <c r="H21" i="4" s="1"/>
  <c r="G22" i="4"/>
  <c r="H22" i="4" s="1"/>
  <c r="G9" i="4"/>
  <c r="H9" i="4" s="1"/>
  <c r="G14" i="4"/>
  <c r="H14" i="4" s="1"/>
  <c r="G15" i="4"/>
  <c r="H15" i="4" s="1"/>
  <c r="G12" i="4"/>
  <c r="H12" i="4" s="1"/>
  <c r="N25" i="4"/>
  <c r="O25" i="4" s="1"/>
  <c r="N13" i="4"/>
  <c r="O13" i="4" s="1"/>
  <c r="G10" i="4"/>
  <c r="H10" i="4" s="1"/>
  <c r="M53" i="4"/>
  <c r="M52" i="4"/>
  <c r="G16" i="4"/>
  <c r="H16" i="4" s="1"/>
  <c r="G8" i="4"/>
  <c r="H8" i="4" s="1"/>
  <c r="G5" i="4"/>
  <c r="H5" i="4" s="1"/>
  <c r="G13" i="4"/>
  <c r="H13" i="4" s="1"/>
  <c r="G11" i="4"/>
  <c r="H11" i="4" s="1"/>
  <c r="N16" i="4" l="1"/>
  <c r="O16" i="4" s="1"/>
  <c r="N23" i="4"/>
  <c r="O23" i="4" s="1"/>
  <c r="N22" i="4"/>
  <c r="O22" i="4" s="1"/>
  <c r="N15" i="4"/>
  <c r="O15" i="4" s="1"/>
  <c r="N12" i="4"/>
  <c r="O12" i="4" s="1"/>
  <c r="N24" i="4"/>
  <c r="O24" i="4" s="1"/>
  <c r="N7" i="4"/>
  <c r="O7" i="4" s="1"/>
  <c r="N19" i="4"/>
  <c r="O19" i="4" s="1"/>
  <c r="N5" i="4"/>
  <c r="O5" i="4" s="1"/>
  <c r="N11" i="4"/>
  <c r="O11" i="4" s="1"/>
  <c r="L27" i="14"/>
  <c r="K27" i="14" s="1"/>
  <c r="O28" i="18"/>
  <c r="N28" i="14"/>
  <c r="N28" i="18"/>
  <c r="M28" i="14"/>
  <c r="N17" i="4"/>
  <c r="O17" i="4" s="1"/>
  <c r="N21" i="4"/>
  <c r="O21" i="4" s="1"/>
  <c r="N10" i="4"/>
  <c r="O10" i="4" s="1"/>
  <c r="N9" i="4"/>
  <c r="O9" i="4" s="1"/>
  <c r="N4" i="4"/>
  <c r="O4" i="4" s="1"/>
  <c r="N20" i="4"/>
  <c r="O20" i="4" s="1"/>
  <c r="N52" i="4"/>
  <c r="O52" i="4" s="1"/>
  <c r="N14" i="4"/>
  <c r="O14" i="4" s="1"/>
  <c r="N8" i="4"/>
  <c r="O8" i="4" s="1"/>
  <c r="N6" i="4"/>
  <c r="O6" i="4" s="1"/>
  <c r="H27" i="14"/>
  <c r="L27" i="15"/>
  <c r="K27" i="15" s="1"/>
  <c r="M32" i="18"/>
  <c r="L32" i="18" s="1"/>
  <c r="H31" i="19"/>
  <c r="I31" i="19" s="1"/>
  <c r="M30" i="19" s="1"/>
  <c r="L30" i="19" s="1"/>
  <c r="H34" i="18"/>
  <c r="I34" i="18" s="1"/>
  <c r="P34" i="18" s="1"/>
  <c r="K27" i="11"/>
  <c r="L27" i="11" s="1"/>
  <c r="K26" i="12"/>
  <c r="L25" i="12"/>
  <c r="G28" i="12"/>
  <c r="I27" i="12"/>
  <c r="G29" i="15"/>
  <c r="I28" i="11"/>
  <c r="G29" i="11"/>
  <c r="G29" i="14"/>
  <c r="L26" i="11"/>
  <c r="N47" i="4"/>
  <c r="O47" i="4" s="1"/>
  <c r="N50" i="4"/>
  <c r="O50" i="4" s="1"/>
  <c r="N51" i="4"/>
  <c r="O51" i="4" s="1"/>
  <c r="N49" i="4"/>
  <c r="O49" i="4" s="1"/>
  <c r="N46" i="4"/>
  <c r="O46" i="4" s="1"/>
  <c r="N53" i="4"/>
  <c r="N32" i="4"/>
  <c r="O32" i="4" s="1"/>
  <c r="N33" i="4"/>
  <c r="O33" i="4" s="1"/>
  <c r="N34" i="4"/>
  <c r="O34" i="4" s="1"/>
  <c r="N35" i="4"/>
  <c r="O35" i="4" s="1"/>
  <c r="N37" i="4"/>
  <c r="O37" i="4" s="1"/>
  <c r="N36" i="4"/>
  <c r="O36" i="4" s="1"/>
  <c r="N38" i="4"/>
  <c r="O38" i="4" s="1"/>
  <c r="N39" i="4"/>
  <c r="O39" i="4" s="1"/>
  <c r="N41" i="4"/>
  <c r="O41" i="4" s="1"/>
  <c r="N40" i="4"/>
  <c r="O40" i="4" s="1"/>
  <c r="N42" i="4"/>
  <c r="O42" i="4" s="1"/>
  <c r="N43" i="4"/>
  <c r="O43" i="4" s="1"/>
  <c r="N45" i="4"/>
  <c r="O45" i="4" s="1"/>
  <c r="N44" i="4"/>
  <c r="O44" i="4" s="1"/>
  <c r="N48" i="4"/>
  <c r="O48" i="4" s="1"/>
  <c r="G35" i="4"/>
  <c r="H34" i="4"/>
  <c r="H28" i="14" l="1"/>
  <c r="O29" i="18"/>
  <c r="N29" i="14"/>
  <c r="N29" i="18"/>
  <c r="M29" i="14"/>
  <c r="M33" i="18"/>
  <c r="L33" i="18" s="1"/>
  <c r="H32" i="19"/>
  <c r="I32" i="19" s="1"/>
  <c r="M31" i="19" s="1"/>
  <c r="L31" i="19" s="1"/>
  <c r="H35" i="18"/>
  <c r="I35" i="18" s="1"/>
  <c r="P35" i="18" s="1"/>
  <c r="L28" i="14"/>
  <c r="K28" i="14" s="1"/>
  <c r="K27" i="12"/>
  <c r="G30" i="15"/>
  <c r="L28" i="15"/>
  <c r="K28" i="15" s="1"/>
  <c r="I28" i="12"/>
  <c r="G29" i="12"/>
  <c r="G30" i="14"/>
  <c r="K28" i="11"/>
  <c r="L28" i="11" s="1"/>
  <c r="G30" i="11"/>
  <c r="I29" i="11"/>
  <c r="H28" i="15"/>
  <c r="L26" i="12"/>
  <c r="H35" i="4"/>
  <c r="G36" i="4"/>
  <c r="M30" i="14" l="1"/>
  <c r="N30" i="18"/>
  <c r="O30" i="18"/>
  <c r="N30" i="14"/>
  <c r="M34" i="18"/>
  <c r="L34" i="18" s="1"/>
  <c r="H33" i="19"/>
  <c r="H36" i="18"/>
  <c r="K29" i="11"/>
  <c r="L29" i="11" s="1"/>
  <c r="G31" i="15"/>
  <c r="L30" i="15" s="1"/>
  <c r="K30" i="15" s="1"/>
  <c r="L29" i="15"/>
  <c r="K29" i="15" s="1"/>
  <c r="G31" i="14"/>
  <c r="L29" i="14"/>
  <c r="K29" i="14" s="1"/>
  <c r="G31" i="11"/>
  <c r="I30" i="11"/>
  <c r="I29" i="12"/>
  <c r="G30" i="12"/>
  <c r="K28" i="12"/>
  <c r="H29" i="14"/>
  <c r="H29" i="15"/>
  <c r="L27" i="12"/>
  <c r="H36" i="4"/>
  <c r="G37" i="4"/>
  <c r="M31" i="14" l="1"/>
  <c r="N31" i="18"/>
  <c r="L30" i="14"/>
  <c r="K30" i="14" s="1"/>
  <c r="N31" i="14"/>
  <c r="O31" i="18"/>
  <c r="H34" i="19"/>
  <c r="I34" i="19" s="1"/>
  <c r="I33" i="19"/>
  <c r="H37" i="18"/>
  <c r="I36" i="18"/>
  <c r="P36" i="18" s="1"/>
  <c r="K30" i="11"/>
  <c r="I31" i="11"/>
  <c r="G32" i="11"/>
  <c r="H30" i="15"/>
  <c r="G32" i="14"/>
  <c r="L31" i="14"/>
  <c r="K31" i="14" s="1"/>
  <c r="K29" i="12"/>
  <c r="L29" i="12" s="1"/>
  <c r="L28" i="12"/>
  <c r="G31" i="12"/>
  <c r="I30" i="12"/>
  <c r="G32" i="15"/>
  <c r="H31" i="15" s="1"/>
  <c r="H30" i="14"/>
  <c r="G38" i="4"/>
  <c r="H37" i="4"/>
  <c r="H31" i="14" l="1"/>
  <c r="N32" i="14"/>
  <c r="O32" i="18"/>
  <c r="N32" i="18"/>
  <c r="M32" i="14"/>
  <c r="M35" i="18"/>
  <c r="L35" i="18" s="1"/>
  <c r="M33" i="19"/>
  <c r="L33" i="19" s="1"/>
  <c r="M32" i="19"/>
  <c r="L32" i="19" s="1"/>
  <c r="H35" i="19"/>
  <c r="H38" i="18"/>
  <c r="I38" i="18" s="1"/>
  <c r="P38" i="18" s="1"/>
  <c r="I37" i="18"/>
  <c r="P37" i="18" s="1"/>
  <c r="G32" i="12"/>
  <c r="I31" i="12"/>
  <c r="L30" i="11"/>
  <c r="K31" i="11"/>
  <c r="L31" i="11"/>
  <c r="G33" i="14"/>
  <c r="I32" i="11"/>
  <c r="G33" i="11"/>
  <c r="G33" i="15"/>
  <c r="H32" i="15" s="1"/>
  <c r="L31" i="15"/>
  <c r="K31" i="15" s="1"/>
  <c r="K30" i="12"/>
  <c r="L30" i="12" s="1"/>
  <c r="G39" i="4"/>
  <c r="H38" i="4"/>
  <c r="N33" i="18" l="1"/>
  <c r="M33" i="14"/>
  <c r="H32" i="14"/>
  <c r="N33" i="14"/>
  <c r="O33" i="18"/>
  <c r="M37" i="18"/>
  <c r="L37" i="18" s="1"/>
  <c r="M36" i="18"/>
  <c r="L36" i="18" s="1"/>
  <c r="H36" i="19"/>
  <c r="I35" i="19"/>
  <c r="H39" i="18"/>
  <c r="I39" i="18" s="1"/>
  <c r="P39" i="18" s="1"/>
  <c r="L32" i="15"/>
  <c r="K32" i="15" s="1"/>
  <c r="K31" i="12"/>
  <c r="G34" i="14"/>
  <c r="L32" i="14"/>
  <c r="K32" i="14" s="1"/>
  <c r="K32" i="11"/>
  <c r="I32" i="12"/>
  <c r="G33" i="12"/>
  <c r="G34" i="11"/>
  <c r="I33" i="11"/>
  <c r="G34" i="15"/>
  <c r="H33" i="15" s="1"/>
  <c r="G40" i="4"/>
  <c r="H39" i="4"/>
  <c r="O34" i="18" l="1"/>
  <c r="N34" i="14"/>
  <c r="M34" i="14"/>
  <c r="N34" i="18"/>
  <c r="M38" i="18"/>
  <c r="L38" i="18" s="1"/>
  <c r="M34" i="19"/>
  <c r="L34" i="19" s="1"/>
  <c r="H37" i="19"/>
  <c r="I36" i="19"/>
  <c r="M35" i="19" s="1"/>
  <c r="L35" i="19" s="1"/>
  <c r="H40" i="18"/>
  <c r="I40" i="18" s="1"/>
  <c r="P40" i="18" s="1"/>
  <c r="K33" i="11"/>
  <c r="I34" i="11"/>
  <c r="G35" i="11"/>
  <c r="L31" i="12"/>
  <c r="G35" i="14"/>
  <c r="G35" i="15"/>
  <c r="H34" i="15" s="1"/>
  <c r="L33" i="15"/>
  <c r="K33" i="15" s="1"/>
  <c r="I33" i="12"/>
  <c r="G34" i="12"/>
  <c r="H33" i="14"/>
  <c r="K32" i="12"/>
  <c r="L32" i="11"/>
  <c r="L33" i="14"/>
  <c r="K33" i="14" s="1"/>
  <c r="H40" i="4"/>
  <c r="G41" i="4"/>
  <c r="O35" i="18" l="1"/>
  <c r="N35" i="14"/>
  <c r="M35" i="14"/>
  <c r="N35" i="18"/>
  <c r="M39" i="18"/>
  <c r="L39" i="18" s="1"/>
  <c r="H38" i="19"/>
  <c r="I38" i="19" s="1"/>
  <c r="I37" i="19"/>
  <c r="M36" i="19" s="1"/>
  <c r="L36" i="19" s="1"/>
  <c r="H41" i="18"/>
  <c r="I41" i="18" s="1"/>
  <c r="P41" i="18" s="1"/>
  <c r="G36" i="14"/>
  <c r="G36" i="15"/>
  <c r="H35" i="15" s="1"/>
  <c r="L34" i="15"/>
  <c r="K34" i="15" s="1"/>
  <c r="L33" i="11"/>
  <c r="L32" i="12"/>
  <c r="L34" i="14"/>
  <c r="K34" i="14" s="1"/>
  <c r="H34" i="14"/>
  <c r="G36" i="11"/>
  <c r="I35" i="11"/>
  <c r="K34" i="11"/>
  <c r="L34" i="11" s="1"/>
  <c r="G35" i="12"/>
  <c r="I34" i="12"/>
  <c r="K33" i="12"/>
  <c r="L33" i="12" s="1"/>
  <c r="H41" i="4"/>
  <c r="G42" i="4"/>
  <c r="N36" i="18" l="1"/>
  <c r="M36" i="14"/>
  <c r="H35" i="14"/>
  <c r="O36" i="18"/>
  <c r="N36" i="14"/>
  <c r="M40" i="18"/>
  <c r="L40" i="18" s="1"/>
  <c r="M37" i="19"/>
  <c r="L37" i="19" s="1"/>
  <c r="H39" i="19"/>
  <c r="I39" i="19" s="1"/>
  <c r="H42" i="18"/>
  <c r="I42" i="18" s="1"/>
  <c r="P42" i="18" s="1"/>
  <c r="L35" i="15"/>
  <c r="K35" i="15" s="1"/>
  <c r="I36" i="11"/>
  <c r="G37" i="11"/>
  <c r="G37" i="15"/>
  <c r="K35" i="11"/>
  <c r="L35" i="11" s="1"/>
  <c r="G37" i="14"/>
  <c r="G36" i="12"/>
  <c r="I35" i="12"/>
  <c r="L35" i="14"/>
  <c r="K35" i="14" s="1"/>
  <c r="K34" i="12"/>
  <c r="H42" i="4"/>
  <c r="G43" i="4"/>
  <c r="O37" i="18" l="1"/>
  <c r="N37" i="14"/>
  <c r="N37" i="18"/>
  <c r="M37" i="14"/>
  <c r="M41" i="18"/>
  <c r="L41" i="18" s="1"/>
  <c r="M38" i="19"/>
  <c r="L38" i="19" s="1"/>
  <c r="H40" i="19"/>
  <c r="H43" i="18"/>
  <c r="I43" i="18" s="1"/>
  <c r="P43" i="18" s="1"/>
  <c r="G38" i="15"/>
  <c r="H37" i="15" s="1"/>
  <c r="G38" i="11"/>
  <c r="I37" i="11"/>
  <c r="G38" i="14"/>
  <c r="H36" i="14"/>
  <c r="L36" i="14"/>
  <c r="K36" i="14" s="1"/>
  <c r="K36" i="11"/>
  <c r="L36" i="11" s="1"/>
  <c r="G37" i="12"/>
  <c r="I36" i="12"/>
  <c r="L36" i="15"/>
  <c r="K36" i="15" s="1"/>
  <c r="L34" i="12"/>
  <c r="K35" i="12"/>
  <c r="H36" i="15"/>
  <c r="H43" i="4"/>
  <c r="G44" i="4"/>
  <c r="M38" i="14" l="1"/>
  <c r="N38" i="18"/>
  <c r="H37" i="14"/>
  <c r="O38" i="18"/>
  <c r="N38" i="14"/>
  <c r="M42" i="18"/>
  <c r="L42" i="18" s="1"/>
  <c r="H41" i="19"/>
  <c r="I40" i="19"/>
  <c r="H44" i="18"/>
  <c r="G39" i="14"/>
  <c r="L37" i="14"/>
  <c r="K37" i="14" s="1"/>
  <c r="K37" i="11"/>
  <c r="G39" i="11"/>
  <c r="I38" i="11"/>
  <c r="K36" i="12"/>
  <c r="I37" i="12"/>
  <c r="G38" i="12"/>
  <c r="G39" i="15"/>
  <c r="H38" i="15" s="1"/>
  <c r="L35" i="12"/>
  <c r="L37" i="15"/>
  <c r="K37" i="15" s="1"/>
  <c r="G45" i="4"/>
  <c r="H44" i="4"/>
  <c r="N39" i="18" l="1"/>
  <c r="M39" i="14"/>
  <c r="L38" i="14"/>
  <c r="K38" i="14" s="1"/>
  <c r="N39" i="14"/>
  <c r="O39" i="18"/>
  <c r="H42" i="19"/>
  <c r="M39" i="19"/>
  <c r="L39" i="19" s="1"/>
  <c r="I41" i="19"/>
  <c r="M40" i="19" s="1"/>
  <c r="L40" i="19" s="1"/>
  <c r="H45" i="18"/>
  <c r="I44" i="18"/>
  <c r="P44" i="18" s="1"/>
  <c r="H38" i="14"/>
  <c r="L36" i="12"/>
  <c r="I38" i="12"/>
  <c r="G39" i="12"/>
  <c r="K37" i="12"/>
  <c r="L37" i="12" s="1"/>
  <c r="L37" i="11"/>
  <c r="G40" i="15"/>
  <c r="H39" i="15" s="1"/>
  <c r="G40" i="11"/>
  <c r="I39" i="11"/>
  <c r="K38" i="11"/>
  <c r="L38" i="15"/>
  <c r="K38" i="15" s="1"/>
  <c r="G40" i="14"/>
  <c r="G46" i="4"/>
  <c r="H45" i="4"/>
  <c r="N40" i="14" l="1"/>
  <c r="O40" i="18"/>
  <c r="N40" i="18"/>
  <c r="M40" i="14"/>
  <c r="M43" i="18"/>
  <c r="L43" i="18" s="1"/>
  <c r="H43" i="19"/>
  <c r="I43" i="19" s="1"/>
  <c r="I42" i="19"/>
  <c r="H46" i="18"/>
  <c r="I46" i="18" s="1"/>
  <c r="P46" i="18" s="1"/>
  <c r="I45" i="18"/>
  <c r="P45" i="18" s="1"/>
  <c r="I40" i="11"/>
  <c r="G41" i="11"/>
  <c r="L38" i="11"/>
  <c r="K39" i="11"/>
  <c r="G41" i="14"/>
  <c r="G41" i="15"/>
  <c r="L40" i="15" s="1"/>
  <c r="K40" i="15" s="1"/>
  <c r="L39" i="14"/>
  <c r="K39" i="14" s="1"/>
  <c r="L39" i="15"/>
  <c r="K39" i="15" s="1"/>
  <c r="H39" i="14"/>
  <c r="K38" i="12"/>
  <c r="L38" i="12" s="1"/>
  <c r="I39" i="12"/>
  <c r="G40" i="12"/>
  <c r="H46" i="4"/>
  <c r="G47" i="4"/>
  <c r="N41" i="14" l="1"/>
  <c r="O41" i="18"/>
  <c r="N41" i="18"/>
  <c r="M41" i="14"/>
  <c r="M45" i="18"/>
  <c r="L45" i="18" s="1"/>
  <c r="M44" i="18"/>
  <c r="L44" i="18" s="1"/>
  <c r="M42" i="19"/>
  <c r="L42" i="19" s="1"/>
  <c r="M41" i="19"/>
  <c r="L41" i="19" s="1"/>
  <c r="H44" i="19"/>
  <c r="H47" i="18"/>
  <c r="I47" i="18" s="1"/>
  <c r="P47" i="18" s="1"/>
  <c r="H40" i="15"/>
  <c r="G42" i="15"/>
  <c r="H41" i="15" s="1"/>
  <c r="G42" i="11"/>
  <c r="I41" i="11"/>
  <c r="G42" i="14"/>
  <c r="L40" i="14"/>
  <c r="K40" i="14" s="1"/>
  <c r="K40" i="11"/>
  <c r="G41" i="12"/>
  <c r="I40" i="12"/>
  <c r="H40" i="14"/>
  <c r="K39" i="12"/>
  <c r="L39" i="11"/>
  <c r="G48" i="4"/>
  <c r="H47" i="4"/>
  <c r="M42" i="14" l="1"/>
  <c r="N42" i="18"/>
  <c r="H41" i="14"/>
  <c r="O42" i="18"/>
  <c r="N42" i="14"/>
  <c r="M46" i="18"/>
  <c r="L46" i="18" s="1"/>
  <c r="H45" i="19"/>
  <c r="I44" i="19"/>
  <c r="H48" i="18"/>
  <c r="I48" i="18" s="1"/>
  <c r="P48" i="18" s="1"/>
  <c r="L41" i="14"/>
  <c r="K41" i="14" s="1"/>
  <c r="G43" i="15"/>
  <c r="L42" i="15" s="1"/>
  <c r="K42" i="15" s="1"/>
  <c r="K41" i="11"/>
  <c r="K40" i="12"/>
  <c r="L40" i="12" s="1"/>
  <c r="G42" i="12"/>
  <c r="I41" i="12"/>
  <c r="G43" i="14"/>
  <c r="G43" i="11"/>
  <c r="I42" i="11"/>
  <c r="L41" i="15"/>
  <c r="K41" i="15" s="1"/>
  <c r="L39" i="12"/>
  <c r="L40" i="11"/>
  <c r="G49" i="4"/>
  <c r="H48" i="4"/>
  <c r="N43" i="18" l="1"/>
  <c r="M43" i="14"/>
  <c r="L42" i="14"/>
  <c r="K42" i="14" s="1"/>
  <c r="O43" i="18"/>
  <c r="N43" i="14"/>
  <c r="M47" i="18"/>
  <c r="L47" i="18" s="1"/>
  <c r="M43" i="19"/>
  <c r="L43" i="19" s="1"/>
  <c r="H46" i="19"/>
  <c r="I45" i="19"/>
  <c r="H49" i="18"/>
  <c r="I49" i="18" s="1"/>
  <c r="P49" i="18" s="1"/>
  <c r="G44" i="15"/>
  <c r="H43" i="15" s="1"/>
  <c r="G44" i="11"/>
  <c r="I43" i="11"/>
  <c r="G44" i="14"/>
  <c r="H42" i="14"/>
  <c r="I42" i="12"/>
  <c r="G43" i="12"/>
  <c r="K42" i="11"/>
  <c r="L41" i="11"/>
  <c r="K41" i="12"/>
  <c r="H42" i="15"/>
  <c r="H49" i="4"/>
  <c r="G50" i="4"/>
  <c r="N44" i="14" l="1"/>
  <c r="O44" i="18"/>
  <c r="N44" i="18"/>
  <c r="M44" i="14"/>
  <c r="M48" i="18"/>
  <c r="L48" i="18" s="1"/>
  <c r="H47" i="19"/>
  <c r="I46" i="19"/>
  <c r="M44" i="19"/>
  <c r="L44" i="19" s="1"/>
  <c r="H50" i="18"/>
  <c r="I50" i="18" s="1"/>
  <c r="P50" i="18" s="1"/>
  <c r="L43" i="15"/>
  <c r="K43" i="15" s="1"/>
  <c r="L42" i="11"/>
  <c r="G45" i="14"/>
  <c r="K43" i="11"/>
  <c r="L43" i="11" s="1"/>
  <c r="G44" i="12"/>
  <c r="I43" i="12"/>
  <c r="L41" i="12"/>
  <c r="I44" i="11"/>
  <c r="G45" i="11"/>
  <c r="K42" i="12"/>
  <c r="G45" i="15"/>
  <c r="L43" i="14"/>
  <c r="K43" i="14" s="1"/>
  <c r="H43" i="14"/>
  <c r="H50" i="4"/>
  <c r="G51" i="4"/>
  <c r="N45" i="18" l="1"/>
  <c r="M45" i="14"/>
  <c r="N45" i="14"/>
  <c r="O45" i="18"/>
  <c r="M49" i="18"/>
  <c r="L49" i="18" s="1"/>
  <c r="H48" i="19"/>
  <c r="M45" i="19"/>
  <c r="L45" i="19" s="1"/>
  <c r="I47" i="19"/>
  <c r="H51" i="18"/>
  <c r="I51" i="18" s="1"/>
  <c r="P51" i="18" s="1"/>
  <c r="G46" i="15"/>
  <c r="H45" i="15" s="1"/>
  <c r="G46" i="14"/>
  <c r="K43" i="12"/>
  <c r="H44" i="14"/>
  <c r="K44" i="11"/>
  <c r="L44" i="11" s="1"/>
  <c r="H44" i="15"/>
  <c r="L44" i="15"/>
  <c r="K44" i="15" s="1"/>
  <c r="G45" i="12"/>
  <c r="I44" i="12"/>
  <c r="L42" i="12"/>
  <c r="L44" i="14"/>
  <c r="K44" i="14" s="1"/>
  <c r="G46" i="11"/>
  <c r="I45" i="11"/>
  <c r="H51" i="4"/>
  <c r="G52" i="4"/>
  <c r="H52" i="4" s="1"/>
  <c r="O46" i="18" l="1"/>
  <c r="N46" i="14"/>
  <c r="M46" i="14"/>
  <c r="N46" i="18"/>
  <c r="M50" i="18"/>
  <c r="L50" i="18" s="1"/>
  <c r="M46" i="19"/>
  <c r="L46" i="19" s="1"/>
  <c r="H49" i="19"/>
  <c r="I49" i="19" s="1"/>
  <c r="I48" i="19"/>
  <c r="M47" i="19" s="1"/>
  <c r="L47" i="19" s="1"/>
  <c r="H52" i="18"/>
  <c r="I52" i="18" s="1"/>
  <c r="P52" i="18" s="1"/>
  <c r="G47" i="14"/>
  <c r="H45" i="14"/>
  <c r="K44" i="12"/>
  <c r="L44" i="12" s="1"/>
  <c r="L45" i="14"/>
  <c r="K45" i="14" s="1"/>
  <c r="G47" i="15"/>
  <c r="G47" i="11"/>
  <c r="I46" i="11"/>
  <c r="G46" i="12"/>
  <c r="I45" i="12"/>
  <c r="L45" i="15"/>
  <c r="K45" i="15" s="1"/>
  <c r="K45" i="11"/>
  <c r="L45" i="11" s="1"/>
  <c r="L43" i="12"/>
  <c r="M47" i="14" l="1"/>
  <c r="N47" i="18"/>
  <c r="L46" i="14"/>
  <c r="K46" i="14" s="1"/>
  <c r="N47" i="14"/>
  <c r="O47" i="18"/>
  <c r="H46" i="14"/>
  <c r="M51" i="18"/>
  <c r="L51" i="18" s="1"/>
  <c r="M48" i="19"/>
  <c r="L48" i="19" s="1"/>
  <c r="H50" i="19"/>
  <c r="I50" i="19" s="1"/>
  <c r="H53" i="18"/>
  <c r="K45" i="12"/>
  <c r="I46" i="12"/>
  <c r="G47" i="12"/>
  <c r="K46" i="11"/>
  <c r="G48" i="11"/>
  <c r="I47" i="11"/>
  <c r="G48" i="15"/>
  <c r="H47" i="15" s="1"/>
  <c r="L46" i="15"/>
  <c r="K46" i="15" s="1"/>
  <c r="G48" i="14"/>
  <c r="H46" i="15"/>
  <c r="N48" i="18" l="1"/>
  <c r="M48" i="14"/>
  <c r="N48" i="14"/>
  <c r="O48" i="18"/>
  <c r="M49" i="19"/>
  <c r="L49" i="19" s="1"/>
  <c r="H51" i="19"/>
  <c r="I51" i="19" s="1"/>
  <c r="H54" i="18"/>
  <c r="I54" i="18" s="1"/>
  <c r="P54" i="18" s="1"/>
  <c r="I53" i="18"/>
  <c r="P53" i="18" s="1"/>
  <c r="G49" i="15"/>
  <c r="H48" i="15" s="1"/>
  <c r="L47" i="15"/>
  <c r="K47" i="15" s="1"/>
  <c r="L46" i="11"/>
  <c r="G49" i="14"/>
  <c r="I47" i="12"/>
  <c r="G48" i="12"/>
  <c r="L47" i="14"/>
  <c r="K47" i="14" s="1"/>
  <c r="K47" i="11"/>
  <c r="L47" i="11" s="1"/>
  <c r="K46" i="12"/>
  <c r="L46" i="12" s="1"/>
  <c r="H47" i="14"/>
  <c r="I48" i="11"/>
  <c r="G49" i="11"/>
  <c r="L45" i="12"/>
  <c r="N49" i="18" l="1"/>
  <c r="M49" i="14"/>
  <c r="N49" i="14"/>
  <c r="O49" i="18"/>
  <c r="M53" i="18"/>
  <c r="L53" i="18" s="1"/>
  <c r="M52" i="18"/>
  <c r="L52" i="18" s="1"/>
  <c r="M50" i="19"/>
  <c r="L50" i="19" s="1"/>
  <c r="H52" i="19"/>
  <c r="H55" i="18"/>
  <c r="I55" i="18" s="1"/>
  <c r="P55" i="18" s="1"/>
  <c r="L48" i="15"/>
  <c r="K48" i="15" s="1"/>
  <c r="G50" i="11"/>
  <c r="I49" i="11"/>
  <c r="I48" i="12"/>
  <c r="G49" i="12"/>
  <c r="K48" i="11"/>
  <c r="K47" i="12"/>
  <c r="G50" i="14"/>
  <c r="L48" i="14"/>
  <c r="K48" i="14" s="1"/>
  <c r="G50" i="15"/>
  <c r="L49" i="15" s="1"/>
  <c r="K49" i="15" s="1"/>
  <c r="H48" i="14"/>
  <c r="M50" i="14" l="1"/>
  <c r="N50" i="18"/>
  <c r="H49" i="14"/>
  <c r="O50" i="18"/>
  <c r="N50" i="14"/>
  <c r="M54" i="18"/>
  <c r="L54" i="18" s="1"/>
  <c r="H53" i="19"/>
  <c r="I52" i="19"/>
  <c r="H56" i="18"/>
  <c r="I56" i="18" s="1"/>
  <c r="P56" i="18" s="1"/>
  <c r="K49" i="11"/>
  <c r="L49" i="11" s="1"/>
  <c r="G51" i="14"/>
  <c r="G51" i="11"/>
  <c r="I50" i="11"/>
  <c r="L47" i="12"/>
  <c r="G51" i="15"/>
  <c r="L50" i="15" s="1"/>
  <c r="K50" i="15" s="1"/>
  <c r="H49" i="15"/>
  <c r="L48" i="11"/>
  <c r="I49" i="12"/>
  <c r="G50" i="12"/>
  <c r="L49" i="14"/>
  <c r="K49" i="14" s="1"/>
  <c r="K48" i="12"/>
  <c r="L48" i="12" s="1"/>
  <c r="M51" i="14" l="1"/>
  <c r="N51" i="18"/>
  <c r="O51" i="18"/>
  <c r="N51" i="14"/>
  <c r="M55" i="18"/>
  <c r="L55" i="18" s="1"/>
  <c r="H54" i="19"/>
  <c r="M51" i="19"/>
  <c r="L51" i="19" s="1"/>
  <c r="I53" i="19"/>
  <c r="H57" i="18"/>
  <c r="I57" i="18" s="1"/>
  <c r="P57" i="18" s="1"/>
  <c r="H50" i="15"/>
  <c r="G52" i="14"/>
  <c r="I50" i="12"/>
  <c r="G51" i="12"/>
  <c r="G52" i="11"/>
  <c r="I51" i="11"/>
  <c r="K49" i="12"/>
  <c r="H50" i="14"/>
  <c r="G52" i="15"/>
  <c r="H51" i="15" s="1"/>
  <c r="K50" i="11"/>
  <c r="L50" i="14"/>
  <c r="K50" i="14" s="1"/>
  <c r="N52" i="18" l="1"/>
  <c r="M52" i="14"/>
  <c r="H51" i="14"/>
  <c r="O52" i="18"/>
  <c r="N52" i="14"/>
  <c r="L51" i="15"/>
  <c r="K51" i="15" s="1"/>
  <c r="M56" i="18"/>
  <c r="L56" i="18" s="1"/>
  <c r="M52" i="19"/>
  <c r="L52" i="19" s="1"/>
  <c r="H55" i="19"/>
  <c r="I54" i="19"/>
  <c r="H58" i="18"/>
  <c r="I58" i="18" s="1"/>
  <c r="P58" i="18" s="1"/>
  <c r="I52" i="11"/>
  <c r="G53" i="11"/>
  <c r="K50" i="12"/>
  <c r="L50" i="12" s="1"/>
  <c r="G53" i="15"/>
  <c r="L52" i="15" s="1"/>
  <c r="K52" i="15" s="1"/>
  <c r="G53" i="14"/>
  <c r="K51" i="11"/>
  <c r="L51" i="11" s="1"/>
  <c r="G52" i="12"/>
  <c r="I51" i="12"/>
  <c r="L49" i="12"/>
  <c r="L50" i="11"/>
  <c r="L51" i="14"/>
  <c r="K51" i="14" s="1"/>
  <c r="O53" i="18" l="1"/>
  <c r="N53" i="14"/>
  <c r="N53" i="18"/>
  <c r="M53" i="14"/>
  <c r="M57" i="18"/>
  <c r="L57" i="18" s="1"/>
  <c r="H56" i="19"/>
  <c r="I56" i="19" s="1"/>
  <c r="I55" i="19"/>
  <c r="M53" i="19"/>
  <c r="L53" i="19" s="1"/>
  <c r="H59" i="18"/>
  <c r="I59" i="18" s="1"/>
  <c r="P59" i="18" s="1"/>
  <c r="H52" i="15"/>
  <c r="G54" i="14"/>
  <c r="H52" i="14"/>
  <c r="G53" i="12"/>
  <c r="I52" i="12"/>
  <c r="G54" i="11"/>
  <c r="I53" i="11"/>
  <c r="L52" i="14"/>
  <c r="K52" i="14" s="1"/>
  <c r="K51" i="12"/>
  <c r="L51" i="12" s="1"/>
  <c r="G54" i="15"/>
  <c r="H53" i="15" s="1"/>
  <c r="K52" i="11"/>
  <c r="M54" i="14" l="1"/>
  <c r="N54" i="18"/>
  <c r="H53" i="14"/>
  <c r="O54" i="18"/>
  <c r="N54" i="14"/>
  <c r="M58" i="18"/>
  <c r="L58" i="18" s="1"/>
  <c r="M55" i="19"/>
  <c r="L55" i="19" s="1"/>
  <c r="H57" i="19"/>
  <c r="M54" i="19"/>
  <c r="L54" i="19" s="1"/>
  <c r="H60" i="18"/>
  <c r="G55" i="11"/>
  <c r="I54" i="11"/>
  <c r="L52" i="11"/>
  <c r="K52" i="12"/>
  <c r="K53" i="11"/>
  <c r="G55" i="14"/>
  <c r="G55" i="15"/>
  <c r="L53" i="15"/>
  <c r="K53" i="15" s="1"/>
  <c r="G54" i="12"/>
  <c r="I53" i="12"/>
  <c r="L53" i="14"/>
  <c r="K53" i="14" s="1"/>
  <c r="N55" i="14" l="1"/>
  <c r="O55" i="18"/>
  <c r="M55" i="14"/>
  <c r="N55" i="18"/>
  <c r="H58" i="19"/>
  <c r="I57" i="19"/>
  <c r="H61" i="18"/>
  <c r="I60" i="18"/>
  <c r="P60" i="18" s="1"/>
  <c r="G56" i="14"/>
  <c r="K53" i="12"/>
  <c r="L54" i="14"/>
  <c r="K54" i="14" s="1"/>
  <c r="L52" i="12"/>
  <c r="I54" i="12"/>
  <c r="G55" i="12"/>
  <c r="G56" i="15"/>
  <c r="L55" i="15" s="1"/>
  <c r="K55" i="15" s="1"/>
  <c r="K54" i="11"/>
  <c r="L54" i="11" s="1"/>
  <c r="H54" i="14"/>
  <c r="L54" i="15"/>
  <c r="K54" i="15" s="1"/>
  <c r="H54" i="15"/>
  <c r="L53" i="11"/>
  <c r="G56" i="11"/>
  <c r="I55" i="11"/>
  <c r="N56" i="18" l="1"/>
  <c r="M56" i="14"/>
  <c r="H55" i="14"/>
  <c r="N56" i="14"/>
  <c r="O56" i="18"/>
  <c r="M59" i="18"/>
  <c r="L59" i="18" s="1"/>
  <c r="H59" i="19"/>
  <c r="M56" i="19"/>
  <c r="L56" i="19" s="1"/>
  <c r="I58" i="19"/>
  <c r="M57" i="19" s="1"/>
  <c r="L57" i="19" s="1"/>
  <c r="H62" i="18"/>
  <c r="I62" i="18" s="1"/>
  <c r="P62" i="18" s="1"/>
  <c r="I61" i="18"/>
  <c r="P61" i="18" s="1"/>
  <c r="L55" i="14"/>
  <c r="K55" i="14" s="1"/>
  <c r="K55" i="11"/>
  <c r="L55" i="11" s="1"/>
  <c r="G57" i="15"/>
  <c r="H56" i="15"/>
  <c r="L56" i="15"/>
  <c r="K56" i="15" s="1"/>
  <c r="I55" i="12"/>
  <c r="G56" i="12"/>
  <c r="L53" i="12"/>
  <c r="I56" i="11"/>
  <c r="G57" i="11"/>
  <c r="K54" i="12"/>
  <c r="L54" i="12"/>
  <c r="G57" i="14"/>
  <c r="H55" i="15"/>
  <c r="N57" i="18" l="1"/>
  <c r="M57" i="14"/>
  <c r="N57" i="14"/>
  <c r="O57" i="18"/>
  <c r="M61" i="18"/>
  <c r="L61" i="18" s="1"/>
  <c r="M60" i="18"/>
  <c r="L60" i="18" s="1"/>
  <c r="H60" i="19"/>
  <c r="I59" i="19"/>
  <c r="H63" i="18"/>
  <c r="I63" i="18" s="1"/>
  <c r="P63" i="18" s="1"/>
  <c r="G58" i="11"/>
  <c r="I57" i="11"/>
  <c r="G58" i="15"/>
  <c r="G58" i="14"/>
  <c r="I56" i="12"/>
  <c r="G57" i="12"/>
  <c r="K56" i="11"/>
  <c r="L56" i="11" s="1"/>
  <c r="K55" i="12"/>
  <c r="L56" i="14"/>
  <c r="K56" i="14" s="1"/>
  <c r="H56" i="14"/>
  <c r="H57" i="14" l="1"/>
  <c r="O58" i="18"/>
  <c r="N58" i="14"/>
  <c r="M58" i="14"/>
  <c r="N58" i="18"/>
  <c r="M62" i="18"/>
  <c r="L62" i="18" s="1"/>
  <c r="H61" i="19"/>
  <c r="M58" i="19"/>
  <c r="L58" i="19" s="1"/>
  <c r="I60" i="19"/>
  <c r="H64" i="18"/>
  <c r="I64" i="18" s="1"/>
  <c r="P64" i="18" s="1"/>
  <c r="G59" i="15"/>
  <c r="H58" i="15" s="1"/>
  <c r="I57" i="12"/>
  <c r="G58" i="12"/>
  <c r="K56" i="12"/>
  <c r="L56" i="12"/>
  <c r="K57" i="11"/>
  <c r="L57" i="11" s="1"/>
  <c r="L57" i="15"/>
  <c r="K57" i="15" s="1"/>
  <c r="G59" i="14"/>
  <c r="G59" i="11"/>
  <c r="I58" i="11"/>
  <c r="H57" i="15"/>
  <c r="L55" i="12"/>
  <c r="L57" i="14"/>
  <c r="K57" i="14" s="1"/>
  <c r="N59" i="18" l="1"/>
  <c r="M59" i="14"/>
  <c r="H58" i="14"/>
  <c r="O59" i="18"/>
  <c r="N59" i="14"/>
  <c r="M63" i="18"/>
  <c r="L63" i="18" s="1"/>
  <c r="H62" i="19"/>
  <c r="I62" i="19" s="1"/>
  <c r="M59" i="19"/>
  <c r="L59" i="19" s="1"/>
  <c r="I61" i="19"/>
  <c r="H65" i="18"/>
  <c r="I65" i="18"/>
  <c r="P65" i="18" s="1"/>
  <c r="I58" i="12"/>
  <c r="G59" i="12"/>
  <c r="G60" i="14"/>
  <c r="G60" i="15"/>
  <c r="H59" i="15" s="1"/>
  <c r="K57" i="12"/>
  <c r="L58" i="15"/>
  <c r="K58" i="15" s="1"/>
  <c r="K58" i="11"/>
  <c r="G60" i="11"/>
  <c r="I59" i="11"/>
  <c r="L58" i="14"/>
  <c r="K58" i="14" s="1"/>
  <c r="H59" i="14" l="1"/>
  <c r="O60" i="18"/>
  <c r="N60" i="14"/>
  <c r="N60" i="18"/>
  <c r="M60" i="14"/>
  <c r="M64" i="18"/>
  <c r="L64" i="18" s="1"/>
  <c r="M61" i="19"/>
  <c r="L61" i="19" s="1"/>
  <c r="H63" i="19"/>
  <c r="M60" i="19"/>
  <c r="L60" i="19" s="1"/>
  <c r="H66" i="18"/>
  <c r="I66" i="18" s="1"/>
  <c r="P66" i="18" s="1"/>
  <c r="L59" i="15"/>
  <c r="K59" i="15" s="1"/>
  <c r="K59" i="11"/>
  <c r="L59" i="11" s="1"/>
  <c r="G60" i="12"/>
  <c r="I59" i="12"/>
  <c r="L57" i="12"/>
  <c r="K58" i="12"/>
  <c r="L58" i="12" s="1"/>
  <c r="G61" i="14"/>
  <c r="I60" i="11"/>
  <c r="G61" i="11"/>
  <c r="L59" i="14"/>
  <c r="K59" i="14" s="1"/>
  <c r="L58" i="11"/>
  <c r="G61" i="15"/>
  <c r="L60" i="15" s="1"/>
  <c r="K60" i="15" s="1"/>
  <c r="L60" i="14" l="1"/>
  <c r="K60" i="14" s="1"/>
  <c r="O61" i="18"/>
  <c r="N61" i="14"/>
  <c r="N61" i="18"/>
  <c r="M61" i="14"/>
  <c r="M65" i="18"/>
  <c r="L65" i="18" s="1"/>
  <c r="H64" i="19"/>
  <c r="I63" i="19"/>
  <c r="H67" i="18"/>
  <c r="I67" i="18" s="1"/>
  <c r="P67" i="18" s="1"/>
  <c r="G62" i="11"/>
  <c r="I61" i="11"/>
  <c r="K60" i="11"/>
  <c r="G62" i="15"/>
  <c r="K59" i="12"/>
  <c r="G61" i="12"/>
  <c r="I60" i="12"/>
  <c r="G62" i="14"/>
  <c r="H60" i="15"/>
  <c r="H60" i="14"/>
  <c r="O62" i="18" l="1"/>
  <c r="N62" i="14"/>
  <c r="M62" i="14"/>
  <c r="N62" i="18"/>
  <c r="M66" i="18"/>
  <c r="L66" i="18" s="1"/>
  <c r="H65" i="19"/>
  <c r="M62" i="19"/>
  <c r="L62" i="19" s="1"/>
  <c r="I64" i="19"/>
  <c r="H68" i="18"/>
  <c r="G63" i="15"/>
  <c r="G62" i="12"/>
  <c r="I61" i="12"/>
  <c r="G63" i="14"/>
  <c r="L62" i="14" s="1"/>
  <c r="K62" i="14" s="1"/>
  <c r="L61" i="15"/>
  <c r="K61" i="15" s="1"/>
  <c r="K60" i="12"/>
  <c r="K61" i="11"/>
  <c r="L61" i="11" s="1"/>
  <c r="L59" i="12"/>
  <c r="G63" i="11"/>
  <c r="I62" i="11"/>
  <c r="H61" i="15"/>
  <c r="L61" i="14"/>
  <c r="K61" i="14" s="1"/>
  <c r="H61" i="14"/>
  <c r="L60" i="11"/>
  <c r="H62" i="14" l="1"/>
  <c r="N63" i="14"/>
  <c r="O63" i="18"/>
  <c r="N63" i="18"/>
  <c r="M63" i="14"/>
  <c r="H66" i="19"/>
  <c r="I66" i="19" s="1"/>
  <c r="M63" i="19"/>
  <c r="L63" i="19" s="1"/>
  <c r="I65" i="19"/>
  <c r="H69" i="18"/>
  <c r="I68" i="18"/>
  <c r="P68" i="18" s="1"/>
  <c r="G64" i="15"/>
  <c r="L63" i="15" s="1"/>
  <c r="K63" i="15" s="1"/>
  <c r="L62" i="15"/>
  <c r="K62" i="15" s="1"/>
  <c r="H62" i="15"/>
  <c r="G64" i="11"/>
  <c r="I63" i="11"/>
  <c r="G64" i="14"/>
  <c r="K62" i="11"/>
  <c r="G63" i="12"/>
  <c r="I62" i="12"/>
  <c r="L60" i="12"/>
  <c r="K61" i="12"/>
  <c r="L61" i="12" s="1"/>
  <c r="L63" i="14" l="1"/>
  <c r="K63" i="14" s="1"/>
  <c r="N64" i="14"/>
  <c r="O64" i="18"/>
  <c r="N64" i="18"/>
  <c r="M64" i="14"/>
  <c r="M67" i="18"/>
  <c r="L67" i="18" s="1"/>
  <c r="M65" i="19"/>
  <c r="L65" i="19" s="1"/>
  <c r="H67" i="19"/>
  <c r="M64" i="19"/>
  <c r="L64" i="19" s="1"/>
  <c r="H70" i="18"/>
  <c r="I70" i="18" s="1"/>
  <c r="P70" i="18" s="1"/>
  <c r="I69" i="18"/>
  <c r="P69" i="18" s="1"/>
  <c r="H63" i="14"/>
  <c r="H63" i="15"/>
  <c r="K62" i="12"/>
  <c r="L62" i="12" s="1"/>
  <c r="I63" i="12"/>
  <c r="G64" i="12"/>
  <c r="G65" i="14"/>
  <c r="L62" i="11"/>
  <c r="K63" i="11"/>
  <c r="L63" i="11" s="1"/>
  <c r="G65" i="15"/>
  <c r="G65" i="11"/>
  <c r="I64" i="11"/>
  <c r="N65" i="18" l="1"/>
  <c r="M65" i="14"/>
  <c r="H64" i="14"/>
  <c r="N65" i="14"/>
  <c r="O65" i="18"/>
  <c r="M69" i="18"/>
  <c r="L69" i="18" s="1"/>
  <c r="M68" i="18"/>
  <c r="L68" i="18" s="1"/>
  <c r="H68" i="19"/>
  <c r="I67" i="19"/>
  <c r="H71" i="18"/>
  <c r="I71" i="18" s="1"/>
  <c r="P71" i="18" s="1"/>
  <c r="L64" i="14"/>
  <c r="K64" i="14" s="1"/>
  <c r="K64" i="11"/>
  <c r="L64" i="11" s="1"/>
  <c r="G66" i="15"/>
  <c r="I65" i="11"/>
  <c r="G66" i="11"/>
  <c r="G66" i="14"/>
  <c r="L64" i="15"/>
  <c r="K64" i="15" s="1"/>
  <c r="I64" i="12"/>
  <c r="G65" i="12"/>
  <c r="H64" i="15"/>
  <c r="K63" i="12"/>
  <c r="H65" i="14" l="1"/>
  <c r="O66" i="18"/>
  <c r="N66" i="14"/>
  <c r="M66" i="14"/>
  <c r="N66" i="18"/>
  <c r="M70" i="18"/>
  <c r="L70" i="18" s="1"/>
  <c r="M66" i="19"/>
  <c r="L66" i="19" s="1"/>
  <c r="H69" i="19"/>
  <c r="I68" i="19"/>
  <c r="H72" i="18"/>
  <c r="I72" i="18"/>
  <c r="P72" i="18" s="1"/>
  <c r="G67" i="15"/>
  <c r="H66" i="15" s="1"/>
  <c r="L65" i="15"/>
  <c r="K65" i="15" s="1"/>
  <c r="H65" i="15"/>
  <c r="L63" i="12"/>
  <c r="K65" i="11"/>
  <c r="G67" i="14"/>
  <c r="L65" i="14"/>
  <c r="K65" i="14" s="1"/>
  <c r="I65" i="12"/>
  <c r="G66" i="12"/>
  <c r="K64" i="12"/>
  <c r="L64" i="12" s="1"/>
  <c r="G67" i="11"/>
  <c r="I66" i="11"/>
  <c r="M67" i="14" l="1"/>
  <c r="N67" i="18"/>
  <c r="L66" i="14"/>
  <c r="K66" i="14" s="1"/>
  <c r="O67" i="18"/>
  <c r="N67" i="14"/>
  <c r="M71" i="18"/>
  <c r="L71" i="18" s="1"/>
  <c r="H70" i="19"/>
  <c r="I69" i="19"/>
  <c r="M67" i="19"/>
  <c r="L67" i="19" s="1"/>
  <c r="H73" i="18"/>
  <c r="I73" i="18" s="1"/>
  <c r="P73" i="18" s="1"/>
  <c r="H66" i="14"/>
  <c r="K66" i="11"/>
  <c r="G68" i="14"/>
  <c r="L65" i="11"/>
  <c r="I67" i="11"/>
  <c r="G68" i="11"/>
  <c r="G68" i="15"/>
  <c r="H67" i="15" s="1"/>
  <c r="I66" i="12"/>
  <c r="G67" i="12"/>
  <c r="L66" i="15"/>
  <c r="K66" i="15" s="1"/>
  <c r="K65" i="12"/>
  <c r="L65" i="12" s="1"/>
  <c r="L67" i="14" l="1"/>
  <c r="K67" i="14" s="1"/>
  <c r="O68" i="18"/>
  <c r="N68" i="14"/>
  <c r="N68" i="18"/>
  <c r="M68" i="14"/>
  <c r="M72" i="18"/>
  <c r="L72" i="18" s="1"/>
  <c r="H71" i="19"/>
  <c r="I70" i="19"/>
  <c r="M68" i="19"/>
  <c r="L68" i="19" s="1"/>
  <c r="H74" i="18"/>
  <c r="I74" i="18" s="1"/>
  <c r="P74" i="18" s="1"/>
  <c r="H67" i="14"/>
  <c r="L67" i="15"/>
  <c r="K67" i="15" s="1"/>
  <c r="G69" i="11"/>
  <c r="I68" i="11"/>
  <c r="G68" i="12"/>
  <c r="I67" i="12"/>
  <c r="K67" i="11"/>
  <c r="K66" i="12"/>
  <c r="L66" i="12" s="1"/>
  <c r="L66" i="11"/>
  <c r="G69" i="15"/>
  <c r="H68" i="15" s="1"/>
  <c r="G69" i="14"/>
  <c r="L68" i="14" l="1"/>
  <c r="K68" i="14" s="1"/>
  <c r="O69" i="18"/>
  <c r="N69" i="14"/>
  <c r="N69" i="18"/>
  <c r="M69" i="14"/>
  <c r="M73" i="18"/>
  <c r="L73" i="18" s="1"/>
  <c r="H72" i="19"/>
  <c r="I72" i="19" s="1"/>
  <c r="I71" i="19"/>
  <c r="M69" i="19"/>
  <c r="L69" i="19" s="1"/>
  <c r="H75" i="18"/>
  <c r="I75" i="18" s="1"/>
  <c r="P75" i="18" s="1"/>
  <c r="G69" i="12"/>
  <c r="I68" i="12"/>
  <c r="K68" i="11"/>
  <c r="L68" i="11"/>
  <c r="G70" i="11"/>
  <c r="I69" i="11"/>
  <c r="K67" i="12"/>
  <c r="G70" i="15"/>
  <c r="L68" i="15"/>
  <c r="K68" i="15" s="1"/>
  <c r="G70" i="14"/>
  <c r="H68" i="14"/>
  <c r="L67" i="11"/>
  <c r="M70" i="14" l="1"/>
  <c r="N70" i="18"/>
  <c r="H69" i="14"/>
  <c r="O70" i="18"/>
  <c r="N70" i="14"/>
  <c r="M74" i="18"/>
  <c r="L74" i="18" s="1"/>
  <c r="M71" i="19"/>
  <c r="L71" i="19" s="1"/>
  <c r="H73" i="19"/>
  <c r="M70" i="19"/>
  <c r="L70" i="19" s="1"/>
  <c r="H76" i="18"/>
  <c r="I76" i="18" s="1"/>
  <c r="P76" i="18" s="1"/>
  <c r="L67" i="12"/>
  <c r="G70" i="12"/>
  <c r="I69" i="12"/>
  <c r="K69" i="11"/>
  <c r="G71" i="14"/>
  <c r="G71" i="15"/>
  <c r="L69" i="15"/>
  <c r="K69" i="15" s="1"/>
  <c r="G71" i="11"/>
  <c r="I70" i="11"/>
  <c r="L69" i="14"/>
  <c r="K69" i="14" s="1"/>
  <c r="H69" i="15"/>
  <c r="K68" i="12"/>
  <c r="L68" i="12" s="1"/>
  <c r="H70" i="14" l="1"/>
  <c r="N71" i="14"/>
  <c r="O71" i="18"/>
  <c r="M71" i="14"/>
  <c r="N71" i="18"/>
  <c r="M75" i="18"/>
  <c r="L75" i="18" s="1"/>
  <c r="H74" i="19"/>
  <c r="I73" i="19"/>
  <c r="H77" i="18"/>
  <c r="L70" i="14"/>
  <c r="K70" i="14" s="1"/>
  <c r="G72" i="11"/>
  <c r="I71" i="11"/>
  <c r="G72" i="15"/>
  <c r="H71" i="15" s="1"/>
  <c r="Q69" i="11"/>
  <c r="Q68" i="11" s="1"/>
  <c r="Q67" i="11" s="1"/>
  <c r="Q66" i="11" s="1"/>
  <c r="Q65" i="11" s="1"/>
  <c r="Q64" i="11" s="1"/>
  <c r="Q63" i="11" s="1"/>
  <c r="Q62" i="11" s="1"/>
  <c r="Q61" i="11" s="1"/>
  <c r="Q60" i="11" s="1"/>
  <c r="Q59" i="11" s="1"/>
  <c r="Q58" i="11" s="1"/>
  <c r="Q57" i="11" s="1"/>
  <c r="Q56" i="11" s="1"/>
  <c r="Q55" i="11" s="1"/>
  <c r="Q54" i="11" s="1"/>
  <c r="Q53" i="11" s="1"/>
  <c r="Q52" i="11" s="1"/>
  <c r="Q51" i="11" s="1"/>
  <c r="Q50" i="11" s="1"/>
  <c r="Q49" i="11" s="1"/>
  <c r="Q48" i="11" s="1"/>
  <c r="Q47" i="11" s="1"/>
  <c r="Q46" i="11" s="1"/>
  <c r="Q45" i="11" s="1"/>
  <c r="Q44" i="11" s="1"/>
  <c r="Q43" i="11" s="1"/>
  <c r="Q42" i="11" s="1"/>
  <c r="Q41" i="11" s="1"/>
  <c r="Q40" i="11" s="1"/>
  <c r="Q39" i="11" s="1"/>
  <c r="Q38" i="11" s="1"/>
  <c r="Q37" i="11" s="1"/>
  <c r="Q36" i="11" s="1"/>
  <c r="Q35" i="11" s="1"/>
  <c r="Q34" i="11" s="1"/>
  <c r="Q33" i="11" s="1"/>
  <c r="Q32" i="11" s="1"/>
  <c r="Q31" i="11" s="1"/>
  <c r="Q30" i="11" s="1"/>
  <c r="Q29" i="11" s="1"/>
  <c r="Q28" i="11" s="1"/>
  <c r="Q27" i="11" s="1"/>
  <c r="Q26" i="11" s="1"/>
  <c r="Q25" i="11" s="1"/>
  <c r="Q24" i="11" s="1"/>
  <c r="Q23" i="11" s="1"/>
  <c r="Q22" i="11" s="1"/>
  <c r="Q21" i="11" s="1"/>
  <c r="Q20" i="11" s="1"/>
  <c r="Q19" i="11" s="1"/>
  <c r="Q18" i="11" s="1"/>
  <c r="Q17" i="11" s="1"/>
  <c r="Q16" i="11" s="1"/>
  <c r="Q15" i="11" s="1"/>
  <c r="Q14" i="11" s="1"/>
  <c r="Q13" i="11" s="1"/>
  <c r="Q12" i="11" s="1"/>
  <c r="Q11" i="11" s="1"/>
  <c r="Q10" i="11" s="1"/>
  <c r="Q9" i="11" s="1"/>
  <c r="Q8" i="11" s="1"/>
  <c r="Q7" i="11" s="1"/>
  <c r="Q6" i="11" s="1"/>
  <c r="Q5" i="11" s="1"/>
  <c r="Q4" i="11" s="1"/>
  <c r="L69" i="11"/>
  <c r="K69" i="12"/>
  <c r="R69" i="12" s="1"/>
  <c r="R68" i="12" s="1"/>
  <c r="R67" i="12" s="1"/>
  <c r="R66" i="12" s="1"/>
  <c r="R65" i="12" s="1"/>
  <c r="R64" i="12" s="1"/>
  <c r="R63" i="12" s="1"/>
  <c r="R62" i="12" s="1"/>
  <c r="R61" i="12" s="1"/>
  <c r="R60" i="12" s="1"/>
  <c r="R59" i="12" s="1"/>
  <c r="R58" i="12" s="1"/>
  <c r="R57" i="12" s="1"/>
  <c r="R56" i="12" s="1"/>
  <c r="R55" i="12" s="1"/>
  <c r="R54" i="12" s="1"/>
  <c r="R53" i="12" s="1"/>
  <c r="R52" i="12" s="1"/>
  <c r="R51" i="12" s="1"/>
  <c r="R50" i="12" s="1"/>
  <c r="R49" i="12" s="1"/>
  <c r="R48" i="12" s="1"/>
  <c r="R47" i="12" s="1"/>
  <c r="R46" i="12" s="1"/>
  <c r="R45" i="12" s="1"/>
  <c r="R44" i="12" s="1"/>
  <c r="R43" i="12" s="1"/>
  <c r="R42" i="12" s="1"/>
  <c r="R41" i="12" s="1"/>
  <c r="R40" i="12" s="1"/>
  <c r="R39" i="12" s="1"/>
  <c r="R38" i="12" s="1"/>
  <c r="R37" i="12" s="1"/>
  <c r="R36" i="12" s="1"/>
  <c r="R35" i="12" s="1"/>
  <c r="R34" i="12" s="1"/>
  <c r="R33" i="12" s="1"/>
  <c r="R32" i="12" s="1"/>
  <c r="R31" i="12" s="1"/>
  <c r="R30" i="12" s="1"/>
  <c r="R29" i="12" s="1"/>
  <c r="R28" i="12" s="1"/>
  <c r="R27" i="12" s="1"/>
  <c r="R26" i="12" s="1"/>
  <c r="R25" i="12" s="1"/>
  <c r="R24" i="12" s="1"/>
  <c r="R23" i="12" s="1"/>
  <c r="R22" i="12" s="1"/>
  <c r="R21" i="12" s="1"/>
  <c r="R20" i="12" s="1"/>
  <c r="R19" i="12" s="1"/>
  <c r="R18" i="12" s="1"/>
  <c r="R17" i="12" s="1"/>
  <c r="R16" i="12" s="1"/>
  <c r="R15" i="12" s="1"/>
  <c r="R14" i="12" s="1"/>
  <c r="R13" i="12" s="1"/>
  <c r="R12" i="12" s="1"/>
  <c r="R11" i="12" s="1"/>
  <c r="R10" i="12" s="1"/>
  <c r="R9" i="12" s="1"/>
  <c r="R8" i="12" s="1"/>
  <c r="R7" i="12" s="1"/>
  <c r="R6" i="12" s="1"/>
  <c r="R5" i="12" s="1"/>
  <c r="R4" i="12" s="1"/>
  <c r="H70" i="15"/>
  <c r="I70" i="12"/>
  <c r="G71" i="12"/>
  <c r="L70" i="15"/>
  <c r="K70" i="15" s="1"/>
  <c r="K70" i="11"/>
  <c r="L70" i="11" s="1"/>
  <c r="G72" i="14"/>
  <c r="H71" i="14"/>
  <c r="N72" i="14" l="1"/>
  <c r="O72" i="18"/>
  <c r="N72" i="18"/>
  <c r="M72" i="14"/>
  <c r="L69" i="12"/>
  <c r="M72" i="19"/>
  <c r="L72" i="19" s="1"/>
  <c r="H75" i="19"/>
  <c r="I74" i="19"/>
  <c r="H78" i="18"/>
  <c r="I78" i="18" s="1"/>
  <c r="P78" i="18" s="1"/>
  <c r="I77" i="18"/>
  <c r="P77" i="18" s="1"/>
  <c r="G72" i="12"/>
  <c r="I71" i="12"/>
  <c r="K70" i="12"/>
  <c r="G73" i="15"/>
  <c r="H72" i="15" s="1"/>
  <c r="K71" i="11"/>
  <c r="G73" i="14"/>
  <c r="L71" i="15"/>
  <c r="K71" i="15" s="1"/>
  <c r="G73" i="11"/>
  <c r="I72" i="11"/>
  <c r="L71" i="14"/>
  <c r="K71" i="14" s="1"/>
  <c r="N73" i="18" l="1"/>
  <c r="M73" i="14"/>
  <c r="L72" i="15"/>
  <c r="K72" i="15" s="1"/>
  <c r="N73" i="14"/>
  <c r="O73" i="18"/>
  <c r="M77" i="18"/>
  <c r="L77" i="18" s="1"/>
  <c r="M76" i="18"/>
  <c r="L76" i="18" s="1"/>
  <c r="H76" i="19"/>
  <c r="I76" i="19" s="1"/>
  <c r="I75" i="19"/>
  <c r="M73" i="19"/>
  <c r="L73" i="19" s="1"/>
  <c r="H79" i="18"/>
  <c r="I79" i="18" s="1"/>
  <c r="P79" i="18" s="1"/>
  <c r="G74" i="14"/>
  <c r="L70" i="12"/>
  <c r="L71" i="11"/>
  <c r="G73" i="12"/>
  <c r="I72" i="12"/>
  <c r="K72" i="11"/>
  <c r="L72" i="11" s="1"/>
  <c r="G74" i="15"/>
  <c r="L73" i="15" s="1"/>
  <c r="K73" i="15" s="1"/>
  <c r="H72" i="14"/>
  <c r="K71" i="12"/>
  <c r="G74" i="11"/>
  <c r="I73" i="11"/>
  <c r="L72" i="14"/>
  <c r="K72" i="14" s="1"/>
  <c r="H73" i="14" l="1"/>
  <c r="O74" i="18"/>
  <c r="N74" i="14"/>
  <c r="M74" i="14"/>
  <c r="N74" i="18"/>
  <c r="M78" i="18"/>
  <c r="L78" i="18" s="1"/>
  <c r="M75" i="19"/>
  <c r="L75" i="19" s="1"/>
  <c r="H77" i="19"/>
  <c r="M74" i="19"/>
  <c r="L74" i="19" s="1"/>
  <c r="H80" i="18"/>
  <c r="I80" i="18" s="1"/>
  <c r="P80" i="18" s="1"/>
  <c r="H73" i="15"/>
  <c r="G75" i="11"/>
  <c r="I74" i="11"/>
  <c r="G75" i="14"/>
  <c r="K72" i="12"/>
  <c r="L72" i="12" s="1"/>
  <c r="L71" i="12"/>
  <c r="G74" i="12"/>
  <c r="I73" i="12"/>
  <c r="K73" i="11"/>
  <c r="L73" i="11" s="1"/>
  <c r="G75" i="15"/>
  <c r="H74" i="15" s="1"/>
  <c r="L73" i="14"/>
  <c r="K73" i="14" s="1"/>
  <c r="L74" i="14" l="1"/>
  <c r="K74" i="14" s="1"/>
  <c r="O75" i="18"/>
  <c r="N75" i="14"/>
  <c r="N75" i="18"/>
  <c r="M75" i="14"/>
  <c r="M79" i="18"/>
  <c r="L79" i="18" s="1"/>
  <c r="H78" i="19"/>
  <c r="I77" i="19"/>
  <c r="H81" i="18"/>
  <c r="I81" i="18" s="1"/>
  <c r="P81" i="18" s="1"/>
  <c r="G76" i="11"/>
  <c r="I75" i="11"/>
  <c r="G76" i="14"/>
  <c r="G76" i="15"/>
  <c r="H75" i="15" s="1"/>
  <c r="L74" i="15"/>
  <c r="K74" i="15" s="1"/>
  <c r="K74" i="11"/>
  <c r="L74" i="11" s="1"/>
  <c r="K73" i="12"/>
  <c r="I74" i="12"/>
  <c r="G75" i="12"/>
  <c r="H74" i="14"/>
  <c r="L75" i="14" l="1"/>
  <c r="K75" i="14" s="1"/>
  <c r="O76" i="18"/>
  <c r="N76" i="14"/>
  <c r="N76" i="18"/>
  <c r="M76" i="14"/>
  <c r="M80" i="18"/>
  <c r="L80" i="18" s="1"/>
  <c r="H79" i="19"/>
  <c r="M76" i="19"/>
  <c r="L76" i="19" s="1"/>
  <c r="I78" i="19"/>
  <c r="M77" i="19" s="1"/>
  <c r="L77" i="19" s="1"/>
  <c r="H82" i="18"/>
  <c r="I82" i="18" s="1"/>
  <c r="P82" i="18" s="1"/>
  <c r="H75" i="14"/>
  <c r="L75" i="15"/>
  <c r="K75" i="15" s="1"/>
  <c r="K74" i="12"/>
  <c r="L73" i="12"/>
  <c r="K75" i="11"/>
  <c r="G77" i="14"/>
  <c r="G77" i="15"/>
  <c r="H76" i="15" s="1"/>
  <c r="G77" i="11"/>
  <c r="I76" i="11"/>
  <c r="G76" i="12"/>
  <c r="I75" i="12"/>
  <c r="L76" i="14" l="1"/>
  <c r="K76" i="14" s="1"/>
  <c r="O77" i="18"/>
  <c r="N77" i="14"/>
  <c r="N77" i="18"/>
  <c r="M77" i="14"/>
  <c r="M81" i="18"/>
  <c r="L81" i="18" s="1"/>
  <c r="H80" i="19"/>
  <c r="I80" i="19" s="1"/>
  <c r="I79" i="19"/>
  <c r="H83" i="18"/>
  <c r="I83" i="18" s="1"/>
  <c r="P83" i="18" s="1"/>
  <c r="K76" i="11"/>
  <c r="L76" i="11" s="1"/>
  <c r="G78" i="11"/>
  <c r="I77" i="11"/>
  <c r="I76" i="12"/>
  <c r="G77" i="12"/>
  <c r="L75" i="11"/>
  <c r="G78" i="15"/>
  <c r="L77" i="15" s="1"/>
  <c r="K77" i="15" s="1"/>
  <c r="G78" i="14"/>
  <c r="L74" i="12"/>
  <c r="K75" i="12"/>
  <c r="L75" i="12" s="1"/>
  <c r="L76" i="15"/>
  <c r="K76" i="15" s="1"/>
  <c r="H76" i="14"/>
  <c r="M78" i="14" l="1"/>
  <c r="N78" i="18"/>
  <c r="H77" i="14"/>
  <c r="O78" i="18"/>
  <c r="N78" i="14"/>
  <c r="M82" i="18"/>
  <c r="L82" i="18" s="1"/>
  <c r="M79" i="19"/>
  <c r="L79" i="19" s="1"/>
  <c r="H81" i="19"/>
  <c r="M78" i="19"/>
  <c r="L78" i="19" s="1"/>
  <c r="H84" i="18"/>
  <c r="K77" i="11"/>
  <c r="L77" i="11" s="1"/>
  <c r="G79" i="15"/>
  <c r="H78" i="15" s="1"/>
  <c r="K76" i="12"/>
  <c r="L76" i="12" s="1"/>
  <c r="G78" i="12"/>
  <c r="I77" i="12"/>
  <c r="G79" i="14"/>
  <c r="I78" i="11"/>
  <c r="G79" i="11"/>
  <c r="L77" i="14"/>
  <c r="K77" i="14" s="1"/>
  <c r="H77" i="15"/>
  <c r="L78" i="14" l="1"/>
  <c r="K78" i="14" s="1"/>
  <c r="N79" i="14"/>
  <c r="O79" i="18"/>
  <c r="M79" i="14"/>
  <c r="N79" i="18"/>
  <c r="H82" i="19"/>
  <c r="I81" i="19"/>
  <c r="H85" i="18"/>
  <c r="I84" i="18"/>
  <c r="P84" i="18" s="1"/>
  <c r="I78" i="12"/>
  <c r="G79" i="12"/>
  <c r="K78" i="11"/>
  <c r="L78" i="11" s="1"/>
  <c r="G80" i="11"/>
  <c r="I79" i="11"/>
  <c r="G80" i="15"/>
  <c r="H79" i="15" s="1"/>
  <c r="G80" i="14"/>
  <c r="L78" i="15"/>
  <c r="K78" i="15" s="1"/>
  <c r="H78" i="14"/>
  <c r="K77" i="12"/>
  <c r="N80" i="18" l="1"/>
  <c r="M80" i="14"/>
  <c r="H79" i="14"/>
  <c r="N80" i="14"/>
  <c r="O80" i="18"/>
  <c r="M83" i="18"/>
  <c r="L83" i="18" s="1"/>
  <c r="M80" i="19"/>
  <c r="L80" i="19" s="1"/>
  <c r="H83" i="19"/>
  <c r="I83" i="19" s="1"/>
  <c r="I82" i="19"/>
  <c r="H86" i="18"/>
  <c r="I86" i="18" s="1"/>
  <c r="P86" i="18" s="1"/>
  <c r="I85" i="18"/>
  <c r="P85" i="18" s="1"/>
  <c r="L79" i="14"/>
  <c r="K79" i="14" s="1"/>
  <c r="K78" i="12"/>
  <c r="L78" i="12" s="1"/>
  <c r="K79" i="11"/>
  <c r="L79" i="11" s="1"/>
  <c r="I80" i="11"/>
  <c r="G81" i="11"/>
  <c r="L77" i="12"/>
  <c r="G81" i="15"/>
  <c r="H80" i="15" s="1"/>
  <c r="G81" i="14"/>
  <c r="G80" i="12"/>
  <c r="I79" i="12"/>
  <c r="L79" i="15"/>
  <c r="K79" i="15" s="1"/>
  <c r="N81" i="18" l="1"/>
  <c r="M81" i="14"/>
  <c r="L80" i="14"/>
  <c r="K80" i="14" s="1"/>
  <c r="N81" i="14"/>
  <c r="O81" i="18"/>
  <c r="M85" i="18"/>
  <c r="L85" i="18" s="1"/>
  <c r="L80" i="15"/>
  <c r="K80" i="15" s="1"/>
  <c r="M84" i="18"/>
  <c r="L84" i="18" s="1"/>
  <c r="M82" i="19"/>
  <c r="L82" i="19" s="1"/>
  <c r="H84" i="19"/>
  <c r="M81" i="19"/>
  <c r="L81" i="19" s="1"/>
  <c r="H87" i="18"/>
  <c r="I87" i="18" s="1"/>
  <c r="P87" i="18" s="1"/>
  <c r="H80" i="14"/>
  <c r="G82" i="14"/>
  <c r="K79" i="12"/>
  <c r="G82" i="11"/>
  <c r="I81" i="11"/>
  <c r="K80" i="11"/>
  <c r="L80" i="11" s="1"/>
  <c r="I80" i="12"/>
  <c r="G81" i="12"/>
  <c r="G82" i="15"/>
  <c r="H81" i="15" s="1"/>
  <c r="O82" i="18" l="1"/>
  <c r="N82" i="14"/>
  <c r="M82" i="14"/>
  <c r="N82" i="18"/>
  <c r="M86" i="18"/>
  <c r="L86" i="18" s="1"/>
  <c r="H85" i="19"/>
  <c r="I84" i="19"/>
  <c r="H88" i="18"/>
  <c r="I88" i="18" s="1"/>
  <c r="P88" i="18" s="1"/>
  <c r="L81" i="15"/>
  <c r="K81" i="15" s="1"/>
  <c r="G83" i="14"/>
  <c r="K81" i="11"/>
  <c r="L79" i="12"/>
  <c r="L81" i="14"/>
  <c r="K81" i="14" s="1"/>
  <c r="I82" i="11"/>
  <c r="G83" i="11"/>
  <c r="G82" i="12"/>
  <c r="I81" i="12"/>
  <c r="K80" i="12"/>
  <c r="L80" i="12" s="1"/>
  <c r="G83" i="15"/>
  <c r="H82" i="15" s="1"/>
  <c r="H81" i="14"/>
  <c r="N83" i="18" l="1"/>
  <c r="M83" i="14"/>
  <c r="L82" i="14"/>
  <c r="K82" i="14" s="1"/>
  <c r="O83" i="18"/>
  <c r="N83" i="14"/>
  <c r="H82" i="14"/>
  <c r="M87" i="18"/>
  <c r="L87" i="18" s="1"/>
  <c r="M83" i="19"/>
  <c r="L83" i="19" s="1"/>
  <c r="H86" i="19"/>
  <c r="I85" i="19"/>
  <c r="H89" i="18"/>
  <c r="I89" i="18" s="1"/>
  <c r="P89" i="18" s="1"/>
  <c r="K81" i="12"/>
  <c r="L81" i="12" s="1"/>
  <c r="G84" i="15"/>
  <c r="K82" i="11"/>
  <c r="L82" i="11" s="1"/>
  <c r="L81" i="11"/>
  <c r="I82" i="12"/>
  <c r="G83" i="12"/>
  <c r="L82" i="15"/>
  <c r="K82" i="15" s="1"/>
  <c r="G84" i="14"/>
  <c r="G84" i="11"/>
  <c r="I83" i="11"/>
  <c r="N84" i="18" l="1"/>
  <c r="M84" i="14"/>
  <c r="H83" i="14"/>
  <c r="O84" i="18"/>
  <c r="N84" i="14"/>
  <c r="M88" i="18"/>
  <c r="L88" i="18" s="1"/>
  <c r="H87" i="19"/>
  <c r="I87" i="19" s="1"/>
  <c r="I86" i="19"/>
  <c r="M84" i="19"/>
  <c r="L84" i="19" s="1"/>
  <c r="H90" i="18"/>
  <c r="I90" i="18" s="1"/>
  <c r="P90" i="18" s="1"/>
  <c r="G85" i="15"/>
  <c r="H84" i="15" s="1"/>
  <c r="K83" i="11"/>
  <c r="K82" i="12"/>
  <c r="L82" i="12" s="1"/>
  <c r="G85" i="14"/>
  <c r="L83" i="15"/>
  <c r="K83" i="15" s="1"/>
  <c r="I84" i="11"/>
  <c r="G85" i="11"/>
  <c r="L83" i="14"/>
  <c r="K83" i="14" s="1"/>
  <c r="G84" i="12"/>
  <c r="I83" i="12"/>
  <c r="H83" i="15"/>
  <c r="L84" i="14" l="1"/>
  <c r="K84" i="14" s="1"/>
  <c r="N85" i="14"/>
  <c r="O85" i="18"/>
  <c r="N85" i="18"/>
  <c r="M85" i="14"/>
  <c r="M89" i="18"/>
  <c r="L89" i="18" s="1"/>
  <c r="M86" i="19"/>
  <c r="L86" i="19" s="1"/>
  <c r="H88" i="19"/>
  <c r="M85" i="19"/>
  <c r="L85" i="19" s="1"/>
  <c r="H91" i="18"/>
  <c r="I91" i="18" s="1"/>
  <c r="P91" i="18" s="1"/>
  <c r="G86" i="15"/>
  <c r="L85" i="15" s="1"/>
  <c r="K85" i="15" s="1"/>
  <c r="L84" i="15"/>
  <c r="K84" i="15" s="1"/>
  <c r="G86" i="14"/>
  <c r="K83" i="12"/>
  <c r="L83" i="12" s="1"/>
  <c r="G86" i="11"/>
  <c r="I85" i="11"/>
  <c r="I84" i="12"/>
  <c r="G85" i="12"/>
  <c r="K84" i="11"/>
  <c r="L84" i="11" s="1"/>
  <c r="H84" i="14"/>
  <c r="L83" i="11"/>
  <c r="M86" i="14" l="1"/>
  <c r="N86" i="18"/>
  <c r="O86" i="18"/>
  <c r="N86" i="14"/>
  <c r="M90" i="18"/>
  <c r="L90" i="18" s="1"/>
  <c r="H89" i="19"/>
  <c r="I88" i="19"/>
  <c r="H92" i="18"/>
  <c r="I92" i="18" s="1"/>
  <c r="P92" i="18" s="1"/>
  <c r="H85" i="15"/>
  <c r="G87" i="14"/>
  <c r="L85" i="14"/>
  <c r="K85" i="14" s="1"/>
  <c r="K85" i="11"/>
  <c r="L85" i="11" s="1"/>
  <c r="I86" i="11"/>
  <c r="G87" i="11"/>
  <c r="G87" i="15"/>
  <c r="G86" i="12"/>
  <c r="I85" i="12"/>
  <c r="K84" i="12"/>
  <c r="L84" i="12" s="1"/>
  <c r="H85" i="14"/>
  <c r="N87" i="18" l="1"/>
  <c r="M87" i="14"/>
  <c r="H86" i="14"/>
  <c r="N87" i="14"/>
  <c r="O87" i="18"/>
  <c r="M91" i="18"/>
  <c r="L91" i="18" s="1"/>
  <c r="H90" i="19"/>
  <c r="M87" i="19"/>
  <c r="L87" i="19" s="1"/>
  <c r="I89" i="19"/>
  <c r="H93" i="18"/>
  <c r="G88" i="15"/>
  <c r="H87" i="15" s="1"/>
  <c r="L86" i="14"/>
  <c r="K86" i="14" s="1"/>
  <c r="I86" i="12"/>
  <c r="G87" i="12"/>
  <c r="L86" i="15"/>
  <c r="K86" i="15" s="1"/>
  <c r="H86" i="15"/>
  <c r="K86" i="11"/>
  <c r="L86" i="11" s="1"/>
  <c r="G88" i="14"/>
  <c r="G88" i="11"/>
  <c r="I87" i="11"/>
  <c r="K85" i="12"/>
  <c r="H87" i="14" l="1"/>
  <c r="N88" i="14"/>
  <c r="O88" i="18"/>
  <c r="N88" i="18"/>
  <c r="M88" i="14"/>
  <c r="H91" i="19"/>
  <c r="M88" i="19"/>
  <c r="L88" i="19" s="1"/>
  <c r="I90" i="19"/>
  <c r="H94" i="18"/>
  <c r="I94" i="18" s="1"/>
  <c r="P94" i="18" s="1"/>
  <c r="I93" i="18"/>
  <c r="P93" i="18" s="1"/>
  <c r="G89" i="14"/>
  <c r="L88" i="14"/>
  <c r="K88" i="14" s="1"/>
  <c r="L87" i="14"/>
  <c r="K87" i="14" s="1"/>
  <c r="G88" i="12"/>
  <c r="I87" i="12"/>
  <c r="I88" i="11"/>
  <c r="G89" i="11"/>
  <c r="G89" i="15"/>
  <c r="H88" i="15" s="1"/>
  <c r="L87" i="15"/>
  <c r="K87" i="15" s="1"/>
  <c r="L85" i="12"/>
  <c r="K87" i="11"/>
  <c r="L87" i="11" s="1"/>
  <c r="K86" i="12"/>
  <c r="L86" i="12" s="1"/>
  <c r="H88" i="14" l="1"/>
  <c r="N89" i="14"/>
  <c r="O89" i="18"/>
  <c r="N89" i="18"/>
  <c r="M89" i="14"/>
  <c r="L88" i="15"/>
  <c r="K88" i="15" s="1"/>
  <c r="M93" i="18"/>
  <c r="L93" i="18" s="1"/>
  <c r="M92" i="18"/>
  <c r="L92" i="18" s="1"/>
  <c r="H92" i="19"/>
  <c r="I91" i="19"/>
  <c r="M90" i="19" s="1"/>
  <c r="L90" i="19" s="1"/>
  <c r="M89" i="19"/>
  <c r="L89" i="19" s="1"/>
  <c r="H95" i="18"/>
  <c r="I95" i="18" s="1"/>
  <c r="P95" i="18" s="1"/>
  <c r="G90" i="15"/>
  <c r="G90" i="11"/>
  <c r="I89" i="11"/>
  <c r="K88" i="11"/>
  <c r="L88" i="11" s="1"/>
  <c r="K87" i="12"/>
  <c r="I88" i="12"/>
  <c r="G89" i="12"/>
  <c r="G90" i="14"/>
  <c r="L89" i="14" l="1"/>
  <c r="K89" i="14" s="1"/>
  <c r="O90" i="18"/>
  <c r="N90" i="14"/>
  <c r="M90" i="14"/>
  <c r="N90" i="18"/>
  <c r="H89" i="14"/>
  <c r="M94" i="18"/>
  <c r="L94" i="18" s="1"/>
  <c r="H93" i="19"/>
  <c r="I92" i="19"/>
  <c r="H96" i="18"/>
  <c r="I96" i="18" s="1"/>
  <c r="P96" i="18" s="1"/>
  <c r="K89" i="11"/>
  <c r="G91" i="15"/>
  <c r="L90" i="15" s="1"/>
  <c r="K90" i="15" s="1"/>
  <c r="I90" i="11"/>
  <c r="G91" i="11"/>
  <c r="K88" i="12"/>
  <c r="L89" i="15"/>
  <c r="K89" i="15" s="1"/>
  <c r="H89" i="15"/>
  <c r="L87" i="12"/>
  <c r="G90" i="12"/>
  <c r="I89" i="12"/>
  <c r="G91" i="14"/>
  <c r="H90" i="14" l="1"/>
  <c r="O91" i="18"/>
  <c r="N91" i="14"/>
  <c r="M91" i="14"/>
  <c r="N91" i="18"/>
  <c r="M95" i="18"/>
  <c r="L95" i="18" s="1"/>
  <c r="H94" i="19"/>
  <c r="I94" i="19" s="1"/>
  <c r="I93" i="19"/>
  <c r="M91" i="19"/>
  <c r="L91" i="19" s="1"/>
  <c r="H97" i="18"/>
  <c r="I97" i="18" s="1"/>
  <c r="P97" i="18" s="1"/>
  <c r="H90" i="15"/>
  <c r="K90" i="11"/>
  <c r="L90" i="11" s="1"/>
  <c r="G92" i="11"/>
  <c r="I91" i="11"/>
  <c r="G92" i="14"/>
  <c r="L90" i="14"/>
  <c r="K90" i="14" s="1"/>
  <c r="K89" i="12"/>
  <c r="L89" i="12" s="1"/>
  <c r="G92" i="15"/>
  <c r="H91" i="15" s="1"/>
  <c r="I90" i="12"/>
  <c r="G91" i="12"/>
  <c r="L88" i="12"/>
  <c r="L89" i="11"/>
  <c r="H91" i="14" l="1"/>
  <c r="O92" i="18"/>
  <c r="N92" i="14"/>
  <c r="N92" i="18"/>
  <c r="M92" i="14"/>
  <c r="M96" i="18"/>
  <c r="L96" i="18" s="1"/>
  <c r="M93" i="19"/>
  <c r="L93" i="19" s="1"/>
  <c r="H95" i="19"/>
  <c r="I95" i="19" s="1"/>
  <c r="M92" i="19"/>
  <c r="L92" i="19" s="1"/>
  <c r="H98" i="18"/>
  <c r="I98" i="18" s="1"/>
  <c r="P98" i="18" s="1"/>
  <c r="L91" i="15"/>
  <c r="K91" i="15" s="1"/>
  <c r="G93" i="15"/>
  <c r="H92" i="15" s="1"/>
  <c r="K91" i="11"/>
  <c r="L91" i="11" s="1"/>
  <c r="G93" i="14"/>
  <c r="G93" i="11"/>
  <c r="I92" i="11"/>
  <c r="G92" i="12"/>
  <c r="I91" i="12"/>
  <c r="K90" i="12"/>
  <c r="L90" i="12" s="1"/>
  <c r="L91" i="14"/>
  <c r="K91" i="14" s="1"/>
  <c r="H92" i="14" l="1"/>
  <c r="O93" i="18"/>
  <c r="N93" i="14"/>
  <c r="N93" i="18"/>
  <c r="M93" i="14"/>
  <c r="M97" i="18"/>
  <c r="L97" i="18" s="1"/>
  <c r="H96" i="19"/>
  <c r="I96" i="19" s="1"/>
  <c r="M94" i="19"/>
  <c r="L94" i="19" s="1"/>
  <c r="H99" i="18"/>
  <c r="I99" i="18" s="1"/>
  <c r="P99" i="18" s="1"/>
  <c r="G94" i="14"/>
  <c r="I92" i="12"/>
  <c r="G93" i="12"/>
  <c r="G94" i="15"/>
  <c r="L93" i="15" s="1"/>
  <c r="K93" i="15" s="1"/>
  <c r="L92" i="15"/>
  <c r="K92" i="15" s="1"/>
  <c r="L92" i="14"/>
  <c r="K92" i="14" s="1"/>
  <c r="K91" i="12"/>
  <c r="K92" i="11"/>
  <c r="G94" i="11"/>
  <c r="I93" i="11"/>
  <c r="M94" i="14" l="1"/>
  <c r="N94" i="18"/>
  <c r="H93" i="14"/>
  <c r="O94" i="18"/>
  <c r="N94" i="14"/>
  <c r="H93" i="15"/>
  <c r="M98" i="18"/>
  <c r="L98" i="18" s="1"/>
  <c r="M95" i="19"/>
  <c r="L95" i="19" s="1"/>
  <c r="H97" i="19"/>
  <c r="H100" i="18"/>
  <c r="L93" i="14"/>
  <c r="K93" i="14" s="1"/>
  <c r="K92" i="12"/>
  <c r="L92" i="12" s="1"/>
  <c r="K93" i="11"/>
  <c r="L93" i="11" s="1"/>
  <c r="G95" i="11"/>
  <c r="I94" i="11"/>
  <c r="L91" i="12"/>
  <c r="G94" i="12"/>
  <c r="I93" i="12"/>
  <c r="G95" i="15"/>
  <c r="G95" i="14"/>
  <c r="L92" i="11"/>
  <c r="M95" i="14" l="1"/>
  <c r="N95" i="18"/>
  <c r="N95" i="14"/>
  <c r="O95" i="18"/>
  <c r="H98" i="19"/>
  <c r="I97" i="19"/>
  <c r="H101" i="18"/>
  <c r="I100" i="18"/>
  <c r="P100" i="18" s="1"/>
  <c r="G96" i="15"/>
  <c r="H95" i="15" s="1"/>
  <c r="L94" i="15"/>
  <c r="K94" i="15" s="1"/>
  <c r="I94" i="12"/>
  <c r="G95" i="12"/>
  <c r="G96" i="14"/>
  <c r="K94" i="11"/>
  <c r="H94" i="15"/>
  <c r="K93" i="12"/>
  <c r="L93" i="12" s="1"/>
  <c r="L94" i="14"/>
  <c r="K94" i="14" s="1"/>
  <c r="H94" i="14"/>
  <c r="G96" i="11"/>
  <c r="I95" i="11"/>
  <c r="H95" i="14" l="1"/>
  <c r="N96" i="14"/>
  <c r="O96" i="18"/>
  <c r="N96" i="18"/>
  <c r="M96" i="14"/>
  <c r="M99" i="18"/>
  <c r="L99" i="18" s="1"/>
  <c r="M96" i="19"/>
  <c r="L96" i="19" s="1"/>
  <c r="H99" i="19"/>
  <c r="I98" i="19"/>
  <c r="H102" i="18"/>
  <c r="I102" i="18"/>
  <c r="P102" i="18" s="1"/>
  <c r="I101" i="18"/>
  <c r="P101" i="18" s="1"/>
  <c r="G96" i="12"/>
  <c r="I95" i="12"/>
  <c r="K94" i="12"/>
  <c r="L94" i="12" s="1"/>
  <c r="G97" i="11"/>
  <c r="I96" i="11"/>
  <c r="G97" i="14"/>
  <c r="G97" i="15"/>
  <c r="H96" i="15" s="1"/>
  <c r="K95" i="11"/>
  <c r="L95" i="11" s="1"/>
  <c r="L95" i="14"/>
  <c r="K95" i="14" s="1"/>
  <c r="L94" i="11"/>
  <c r="L95" i="15"/>
  <c r="K95" i="15" s="1"/>
  <c r="N97" i="18" l="1"/>
  <c r="M97" i="14"/>
  <c r="L96" i="14"/>
  <c r="K96" i="14" s="1"/>
  <c r="N97" i="14"/>
  <c r="O97" i="18"/>
  <c r="M101" i="18"/>
  <c r="L101" i="18" s="1"/>
  <c r="M100" i="18"/>
  <c r="L100" i="18" s="1"/>
  <c r="H100" i="19"/>
  <c r="I100" i="19" s="1"/>
  <c r="I99" i="19"/>
  <c r="M97" i="19"/>
  <c r="L97" i="19" s="1"/>
  <c r="H103" i="18"/>
  <c r="I103" i="18" s="1"/>
  <c r="P103" i="18" s="1"/>
  <c r="L96" i="15"/>
  <c r="K96" i="15" s="1"/>
  <c r="H96" i="14"/>
  <c r="K96" i="11"/>
  <c r="G98" i="11"/>
  <c r="I97" i="11"/>
  <c r="G98" i="15"/>
  <c r="L97" i="15" s="1"/>
  <c r="K97" i="15" s="1"/>
  <c r="K95" i="12"/>
  <c r="L95" i="12" s="1"/>
  <c r="G98" i="14"/>
  <c r="I96" i="12"/>
  <c r="G97" i="12"/>
  <c r="L97" i="14" l="1"/>
  <c r="K97" i="14" s="1"/>
  <c r="O98" i="18"/>
  <c r="N98" i="14"/>
  <c r="M98" i="14"/>
  <c r="N98" i="18"/>
  <c r="M102" i="18"/>
  <c r="L102" i="18" s="1"/>
  <c r="M99" i="19"/>
  <c r="L99" i="19" s="1"/>
  <c r="H101" i="19"/>
  <c r="M98" i="19"/>
  <c r="L98" i="19" s="1"/>
  <c r="H104" i="18"/>
  <c r="I104" i="18"/>
  <c r="P104" i="18" s="1"/>
  <c r="H97" i="14"/>
  <c r="G98" i="12"/>
  <c r="I97" i="12"/>
  <c r="G99" i="11"/>
  <c r="I98" i="11"/>
  <c r="L96" i="11"/>
  <c r="G99" i="14"/>
  <c r="K97" i="11"/>
  <c r="K96" i="12"/>
  <c r="L96" i="12" s="1"/>
  <c r="G99" i="15"/>
  <c r="H98" i="15" s="1"/>
  <c r="H97" i="15"/>
  <c r="M99" i="14" l="1"/>
  <c r="N99" i="18"/>
  <c r="H98" i="14"/>
  <c r="O99" i="18"/>
  <c r="N99" i="14"/>
  <c r="M103" i="18"/>
  <c r="L103" i="18" s="1"/>
  <c r="H102" i="19"/>
  <c r="I101" i="19"/>
  <c r="H105" i="18"/>
  <c r="I105" i="18" s="1"/>
  <c r="P105" i="18" s="1"/>
  <c r="L98" i="14"/>
  <c r="K98" i="14" s="1"/>
  <c r="K98" i="11"/>
  <c r="L97" i="11"/>
  <c r="K97" i="12"/>
  <c r="L97" i="12" s="1"/>
  <c r="G100" i="15"/>
  <c r="L99" i="15" s="1"/>
  <c r="K99" i="15" s="1"/>
  <c r="L98" i="15"/>
  <c r="K98" i="15" s="1"/>
  <c r="G100" i="11"/>
  <c r="I99" i="11"/>
  <c r="G100" i="14"/>
  <c r="I98" i="12"/>
  <c r="G99" i="12"/>
  <c r="O100" i="18" l="1"/>
  <c r="N100" i="14"/>
  <c r="N100" i="18"/>
  <c r="M100" i="14"/>
  <c r="M104" i="18"/>
  <c r="L104" i="18" s="1"/>
  <c r="H103" i="19"/>
  <c r="M100" i="19"/>
  <c r="L100" i="19" s="1"/>
  <c r="I102" i="19"/>
  <c r="H106" i="18"/>
  <c r="I106" i="18" s="1"/>
  <c r="P106" i="18" s="1"/>
  <c r="G101" i="15"/>
  <c r="H100" i="15" s="1"/>
  <c r="G100" i="12"/>
  <c r="I99" i="12"/>
  <c r="H99" i="15"/>
  <c r="K99" i="11"/>
  <c r="G101" i="14"/>
  <c r="L99" i="14"/>
  <c r="K99" i="14" s="1"/>
  <c r="K98" i="12"/>
  <c r="G101" i="11"/>
  <c r="I100" i="11"/>
  <c r="L98" i="11"/>
  <c r="H99" i="14"/>
  <c r="H100" i="14" l="1"/>
  <c r="O101" i="18"/>
  <c r="N101" i="14"/>
  <c r="N101" i="18"/>
  <c r="M101" i="14"/>
  <c r="M105" i="18"/>
  <c r="L105" i="18" s="1"/>
  <c r="H104" i="19"/>
  <c r="M101" i="19"/>
  <c r="L101" i="19" s="1"/>
  <c r="I103" i="19"/>
  <c r="H107" i="18"/>
  <c r="I107" i="18"/>
  <c r="P107" i="18" s="1"/>
  <c r="I100" i="12"/>
  <c r="G101" i="12"/>
  <c r="G102" i="11"/>
  <c r="I101" i="11"/>
  <c r="G102" i="15"/>
  <c r="L101" i="15" s="1"/>
  <c r="K101" i="15" s="1"/>
  <c r="L99" i="11"/>
  <c r="K99" i="12"/>
  <c r="L99" i="12" s="1"/>
  <c r="K100" i="11"/>
  <c r="L100" i="11" s="1"/>
  <c r="G102" i="14"/>
  <c r="L98" i="12"/>
  <c r="L100" i="14"/>
  <c r="K100" i="14" s="1"/>
  <c r="L100" i="15"/>
  <c r="K100" i="15" s="1"/>
  <c r="M102" i="14" l="1"/>
  <c r="N102" i="18"/>
  <c r="H101" i="14"/>
  <c r="O102" i="18"/>
  <c r="N102" i="14"/>
  <c r="M106" i="18"/>
  <c r="L106" i="18" s="1"/>
  <c r="H105" i="19"/>
  <c r="M102" i="19"/>
  <c r="L102" i="19" s="1"/>
  <c r="I104" i="19"/>
  <c r="H108" i="18"/>
  <c r="L101" i="14"/>
  <c r="K101" i="14" s="1"/>
  <c r="H101" i="15"/>
  <c r="K100" i="12"/>
  <c r="L100" i="12" s="1"/>
  <c r="K101" i="11"/>
  <c r="G103" i="14"/>
  <c r="G103" i="11"/>
  <c r="I102" i="11"/>
  <c r="G103" i="15"/>
  <c r="L102" i="15" s="1"/>
  <c r="K102" i="15" s="1"/>
  <c r="G102" i="12"/>
  <c r="I101" i="12"/>
  <c r="M103" i="14" l="1"/>
  <c r="N103" i="18"/>
  <c r="H102" i="14"/>
  <c r="N103" i="14"/>
  <c r="O103" i="18"/>
  <c r="H106" i="19"/>
  <c r="I106" i="19" s="1"/>
  <c r="I105" i="19"/>
  <c r="M103" i="19"/>
  <c r="L103" i="19" s="1"/>
  <c r="H109" i="18"/>
  <c r="I108" i="18"/>
  <c r="P108" i="18" s="1"/>
  <c r="H102" i="15"/>
  <c r="L101" i="11"/>
  <c r="K101" i="12"/>
  <c r="L101" i="12" s="1"/>
  <c r="G104" i="11"/>
  <c r="I103" i="11"/>
  <c r="I102" i="12"/>
  <c r="G103" i="12"/>
  <c r="G104" i="14"/>
  <c r="K102" i="11"/>
  <c r="G104" i="15"/>
  <c r="L103" i="15" s="1"/>
  <c r="K103" i="15" s="1"/>
  <c r="L102" i="14"/>
  <c r="K102" i="14" s="1"/>
  <c r="N104" i="18" l="1"/>
  <c r="M104" i="14"/>
  <c r="H103" i="14"/>
  <c r="N104" i="14"/>
  <c r="O104" i="18"/>
  <c r="M107" i="18"/>
  <c r="L107" i="18" s="1"/>
  <c r="M105" i="19"/>
  <c r="L105" i="19" s="1"/>
  <c r="H107" i="19"/>
  <c r="M104" i="19"/>
  <c r="L104" i="19" s="1"/>
  <c r="J4" i="18"/>
  <c r="I109" i="18"/>
  <c r="P109" i="18" s="1"/>
  <c r="H103" i="15"/>
  <c r="K103" i="11"/>
  <c r="G104" i="12"/>
  <c r="I103" i="12"/>
  <c r="G105" i="15"/>
  <c r="L104" i="15" s="1"/>
  <c r="K104" i="15" s="1"/>
  <c r="G105" i="11"/>
  <c r="I104" i="11"/>
  <c r="G105" i="14"/>
  <c r="K102" i="12"/>
  <c r="L102" i="12"/>
  <c r="L102" i="11"/>
  <c r="L103" i="14"/>
  <c r="K103" i="14" s="1"/>
  <c r="L104" i="14" l="1"/>
  <c r="K104" i="14" s="1"/>
  <c r="N105" i="14"/>
  <c r="O105" i="18"/>
  <c r="N105" i="18"/>
  <c r="M105" i="14"/>
  <c r="K109" i="18"/>
  <c r="M109" i="18"/>
  <c r="L109" i="18" s="1"/>
  <c r="M108" i="18"/>
  <c r="L108" i="18" s="1"/>
  <c r="H108" i="19"/>
  <c r="I107" i="19"/>
  <c r="K4" i="18"/>
  <c r="J5" i="18"/>
  <c r="G106" i="15"/>
  <c r="L105" i="15" s="1"/>
  <c r="K105" i="15" s="1"/>
  <c r="K103" i="12"/>
  <c r="L103" i="12" s="1"/>
  <c r="K104" i="11"/>
  <c r="G106" i="14"/>
  <c r="H104" i="15"/>
  <c r="I104" i="12"/>
  <c r="G105" i="12"/>
  <c r="H104" i="14"/>
  <c r="G106" i="11"/>
  <c r="I105" i="11"/>
  <c r="L103" i="11"/>
  <c r="M106" i="14" l="1"/>
  <c r="N106" i="18"/>
  <c r="H105" i="14"/>
  <c r="O106" i="18"/>
  <c r="N106" i="14"/>
  <c r="M106" i="19"/>
  <c r="L106" i="19" s="1"/>
  <c r="H109" i="19"/>
  <c r="I108" i="19"/>
  <c r="K5" i="18"/>
  <c r="J6" i="18"/>
  <c r="G107" i="11"/>
  <c r="I106" i="11"/>
  <c r="G107" i="14"/>
  <c r="K105" i="11"/>
  <c r="L105" i="14"/>
  <c r="K105" i="14" s="1"/>
  <c r="L104" i="11"/>
  <c r="G107" i="15"/>
  <c r="L106" i="15" s="1"/>
  <c r="K106" i="15" s="1"/>
  <c r="G106" i="12"/>
  <c r="I105" i="12"/>
  <c r="K104" i="12"/>
  <c r="H105" i="15"/>
  <c r="H106" i="14" l="1"/>
  <c r="O107" i="18"/>
  <c r="N107" i="14"/>
  <c r="N107" i="18"/>
  <c r="M107" i="14"/>
  <c r="J4" i="19"/>
  <c r="I109" i="19"/>
  <c r="M109" i="19" s="1"/>
  <c r="L109" i="19" s="1"/>
  <c r="M107" i="19"/>
  <c r="L107" i="19" s="1"/>
  <c r="J7" i="18"/>
  <c r="K6" i="18"/>
  <c r="H106" i="15"/>
  <c r="K105" i="12"/>
  <c r="L105" i="12" s="1"/>
  <c r="K106" i="11"/>
  <c r="L106" i="11" s="1"/>
  <c r="L105" i="11"/>
  <c r="G108" i="14"/>
  <c r="I106" i="12"/>
  <c r="G107" i="12"/>
  <c r="G108" i="11"/>
  <c r="I107" i="11"/>
  <c r="G108" i="15"/>
  <c r="L107" i="15" s="1"/>
  <c r="K107" i="15" s="1"/>
  <c r="L104" i="12"/>
  <c r="L106" i="14"/>
  <c r="K106" i="14" s="1"/>
  <c r="H107" i="14" l="1"/>
  <c r="O108" i="18"/>
  <c r="N108" i="14"/>
  <c r="N108" i="18"/>
  <c r="M108" i="14"/>
  <c r="K109" i="19"/>
  <c r="K4" i="19"/>
  <c r="J5" i="19"/>
  <c r="M108" i="19"/>
  <c r="L108" i="19" s="1"/>
  <c r="J8" i="18"/>
  <c r="K7" i="18"/>
  <c r="G109" i="15"/>
  <c r="I108" i="11"/>
  <c r="G109" i="11"/>
  <c r="K107" i="11"/>
  <c r="H107" i="15"/>
  <c r="G108" i="12"/>
  <c r="I107" i="12"/>
  <c r="G109" i="14"/>
  <c r="K106" i="12"/>
  <c r="L106" i="12" s="1"/>
  <c r="L107" i="14"/>
  <c r="K107" i="14" s="1"/>
  <c r="N109" i="18" l="1"/>
  <c r="M109" i="14"/>
  <c r="O109" i="18"/>
  <c r="N109" i="14"/>
  <c r="K5" i="19"/>
  <c r="J6" i="19"/>
  <c r="J9" i="18"/>
  <c r="K8" i="18"/>
  <c r="I109" i="11"/>
  <c r="M109" i="11" s="1"/>
  <c r="K109" i="11"/>
  <c r="L109" i="14"/>
  <c r="K109" i="14" s="1"/>
  <c r="H109" i="14"/>
  <c r="H108" i="14"/>
  <c r="L109" i="15"/>
  <c r="K109" i="15" s="1"/>
  <c r="H109" i="15"/>
  <c r="K107" i="12"/>
  <c r="H108" i="15"/>
  <c r="L108" i="15"/>
  <c r="K108" i="15" s="1"/>
  <c r="L108" i="14"/>
  <c r="K108" i="14" s="1"/>
  <c r="G109" i="12"/>
  <c r="I108" i="12"/>
  <c r="L107" i="11"/>
  <c r="K108" i="11"/>
  <c r="M107" i="11" s="1"/>
  <c r="N107" i="11" s="1"/>
  <c r="K6" i="19" l="1"/>
  <c r="J7" i="19"/>
  <c r="J10" i="18"/>
  <c r="K9" i="18"/>
  <c r="I109" i="12"/>
  <c r="M109" i="12" s="1"/>
  <c r="K109" i="12"/>
  <c r="I108" i="15"/>
  <c r="J108" i="15" s="1"/>
  <c r="I106" i="15"/>
  <c r="J106" i="15" s="1"/>
  <c r="M4" i="11"/>
  <c r="N4" i="11" s="1"/>
  <c r="M5" i="11"/>
  <c r="N5" i="11" s="1"/>
  <c r="M6" i="11"/>
  <c r="N6" i="11" s="1"/>
  <c r="M9" i="11"/>
  <c r="N9" i="11" s="1"/>
  <c r="M8" i="11"/>
  <c r="N8" i="11" s="1"/>
  <c r="M7" i="11"/>
  <c r="N7" i="11" s="1"/>
  <c r="M14" i="11"/>
  <c r="N14" i="11" s="1"/>
  <c r="M11" i="11"/>
  <c r="N11" i="11" s="1"/>
  <c r="M10" i="11"/>
  <c r="N10" i="11" s="1"/>
  <c r="M12" i="11"/>
  <c r="N12" i="11" s="1"/>
  <c r="M13" i="11"/>
  <c r="N13" i="11" s="1"/>
  <c r="M15" i="11"/>
  <c r="N15" i="11" s="1"/>
  <c r="M17" i="11"/>
  <c r="N17" i="11" s="1"/>
  <c r="M16" i="11"/>
  <c r="N16" i="11" s="1"/>
  <c r="M19" i="11"/>
  <c r="N19" i="11" s="1"/>
  <c r="M18" i="11"/>
  <c r="N18" i="11" s="1"/>
  <c r="M21" i="11"/>
  <c r="N21" i="11" s="1"/>
  <c r="M20" i="11"/>
  <c r="N20" i="11" s="1"/>
  <c r="M22" i="11"/>
  <c r="N22" i="11" s="1"/>
  <c r="M23" i="11"/>
  <c r="N23" i="11" s="1"/>
  <c r="M25" i="11"/>
  <c r="N25" i="11" s="1"/>
  <c r="M24" i="11"/>
  <c r="N24" i="11" s="1"/>
  <c r="M27" i="11"/>
  <c r="N27" i="11" s="1"/>
  <c r="M26" i="11"/>
  <c r="N26" i="11" s="1"/>
  <c r="M29" i="11"/>
  <c r="N29" i="11" s="1"/>
  <c r="M28" i="11"/>
  <c r="N28" i="11" s="1"/>
  <c r="M30" i="11"/>
  <c r="N30" i="11" s="1"/>
  <c r="M32" i="11"/>
  <c r="N32" i="11" s="1"/>
  <c r="M33" i="11"/>
  <c r="N33" i="11" s="1"/>
  <c r="M31" i="11"/>
  <c r="N31" i="11" s="1"/>
  <c r="M35" i="11"/>
  <c r="N35" i="11" s="1"/>
  <c r="M34" i="11"/>
  <c r="N34" i="11" s="1"/>
  <c r="M36" i="11"/>
  <c r="N36" i="11" s="1"/>
  <c r="M37" i="11"/>
  <c r="N37" i="11" s="1"/>
  <c r="M38" i="11"/>
  <c r="N38" i="11" s="1"/>
  <c r="M40" i="11"/>
  <c r="N40" i="11" s="1"/>
  <c r="M42" i="11"/>
  <c r="N42" i="11" s="1"/>
  <c r="M39" i="11"/>
  <c r="N39" i="11" s="1"/>
  <c r="M41" i="11"/>
  <c r="N41" i="11" s="1"/>
  <c r="M43" i="11"/>
  <c r="N43" i="11" s="1"/>
  <c r="M44" i="11"/>
  <c r="N44" i="11" s="1"/>
  <c r="M45" i="11"/>
  <c r="N45" i="11" s="1"/>
  <c r="M46" i="11"/>
  <c r="N46" i="11" s="1"/>
  <c r="M47" i="11"/>
  <c r="N47" i="11" s="1"/>
  <c r="M48" i="11"/>
  <c r="N48" i="11" s="1"/>
  <c r="M49" i="11"/>
  <c r="N49" i="11" s="1"/>
  <c r="M52" i="11"/>
  <c r="N52" i="11" s="1"/>
  <c r="M51" i="11"/>
  <c r="N51" i="11" s="1"/>
  <c r="M50" i="11"/>
  <c r="N50" i="11" s="1"/>
  <c r="M54" i="11"/>
  <c r="N54" i="11" s="1"/>
  <c r="M55" i="11"/>
  <c r="N55" i="11" s="1"/>
  <c r="M53" i="11"/>
  <c r="N53" i="11" s="1"/>
  <c r="M56" i="11"/>
  <c r="N56" i="11" s="1"/>
  <c r="M57" i="11"/>
  <c r="N57" i="11" s="1"/>
  <c r="M61" i="11"/>
  <c r="N61" i="11" s="1"/>
  <c r="M58" i="11"/>
  <c r="N58" i="11" s="1"/>
  <c r="M59" i="11"/>
  <c r="N59" i="11" s="1"/>
  <c r="M60" i="11"/>
  <c r="N60" i="11" s="1"/>
  <c r="M62" i="11"/>
  <c r="N62" i="11" s="1"/>
  <c r="M64" i="11"/>
  <c r="N64" i="11" s="1"/>
  <c r="M63" i="11"/>
  <c r="N63" i="11" s="1"/>
  <c r="M68" i="11"/>
  <c r="N68" i="11" s="1"/>
  <c r="M66" i="11"/>
  <c r="N66" i="11" s="1"/>
  <c r="M65" i="11"/>
  <c r="N65" i="11" s="1"/>
  <c r="M67" i="11"/>
  <c r="N67" i="11" s="1"/>
  <c r="M69" i="11"/>
  <c r="N69" i="11" s="1"/>
  <c r="M70" i="11"/>
  <c r="N70" i="11" s="1"/>
  <c r="M72" i="11"/>
  <c r="N72" i="11" s="1"/>
  <c r="M71" i="11"/>
  <c r="N71" i="11" s="1"/>
  <c r="M73" i="11"/>
  <c r="N73" i="11" s="1"/>
  <c r="M74" i="11"/>
  <c r="N74" i="11" s="1"/>
  <c r="M76" i="11"/>
  <c r="N76" i="11" s="1"/>
  <c r="M75" i="11"/>
  <c r="N75" i="11" s="1"/>
  <c r="M78" i="11"/>
  <c r="N78" i="11" s="1"/>
  <c r="M81" i="11"/>
  <c r="N81" i="11" s="1"/>
  <c r="M77" i="11"/>
  <c r="N77" i="11" s="1"/>
  <c r="M79" i="11"/>
  <c r="N79" i="11" s="1"/>
  <c r="M80" i="11"/>
  <c r="N80" i="11" s="1"/>
  <c r="M82" i="11"/>
  <c r="N82" i="11" s="1"/>
  <c r="M83" i="11"/>
  <c r="N83" i="11" s="1"/>
  <c r="M84" i="11"/>
  <c r="N84" i="11" s="1"/>
  <c r="M85" i="11"/>
  <c r="N85" i="11" s="1"/>
  <c r="M87" i="11"/>
  <c r="N87" i="11" s="1"/>
  <c r="M89" i="11"/>
  <c r="N89" i="11" s="1"/>
  <c r="M88" i="11"/>
  <c r="N88" i="11" s="1"/>
  <c r="M86" i="11"/>
  <c r="N86" i="11" s="1"/>
  <c r="M91" i="11"/>
  <c r="N91" i="11" s="1"/>
  <c r="M93" i="11"/>
  <c r="N93" i="11" s="1"/>
  <c r="M92" i="11"/>
  <c r="N92" i="11" s="1"/>
  <c r="M90" i="11"/>
  <c r="N90" i="11" s="1"/>
  <c r="M95" i="11"/>
  <c r="N95" i="11" s="1"/>
  <c r="M94" i="11"/>
  <c r="N94" i="11" s="1"/>
  <c r="M96" i="11"/>
  <c r="N96" i="11" s="1"/>
  <c r="M98" i="11"/>
  <c r="N98" i="11" s="1"/>
  <c r="M97" i="11"/>
  <c r="N97" i="11" s="1"/>
  <c r="M99" i="11"/>
  <c r="N99" i="11" s="1"/>
  <c r="M100" i="11"/>
  <c r="N100" i="11" s="1"/>
  <c r="I103" i="15"/>
  <c r="J103" i="15" s="1"/>
  <c r="I109" i="15"/>
  <c r="I4" i="15"/>
  <c r="J4" i="15" s="1"/>
  <c r="I5" i="15"/>
  <c r="J5" i="15" s="1"/>
  <c r="I7" i="15"/>
  <c r="J7" i="15" s="1"/>
  <c r="I6" i="15"/>
  <c r="J6" i="15" s="1"/>
  <c r="I8" i="15"/>
  <c r="J8" i="15" s="1"/>
  <c r="I9" i="15"/>
  <c r="J9" i="15" s="1"/>
  <c r="I12" i="15"/>
  <c r="J12" i="15" s="1"/>
  <c r="I11" i="15"/>
  <c r="J11" i="15" s="1"/>
  <c r="I10" i="15"/>
  <c r="J10" i="15" s="1"/>
  <c r="I13" i="15"/>
  <c r="J13" i="15" s="1"/>
  <c r="I15" i="15"/>
  <c r="J15" i="15" s="1"/>
  <c r="I18" i="15"/>
  <c r="J18" i="15" s="1"/>
  <c r="I16" i="15"/>
  <c r="J16" i="15" s="1"/>
  <c r="I14" i="15"/>
  <c r="J14" i="15" s="1"/>
  <c r="I17" i="15"/>
  <c r="J17" i="15" s="1"/>
  <c r="I19" i="15"/>
  <c r="J19" i="15" s="1"/>
  <c r="I22" i="15"/>
  <c r="J22" i="15" s="1"/>
  <c r="I20" i="15"/>
  <c r="J20" i="15" s="1"/>
  <c r="I24" i="15"/>
  <c r="J24" i="15" s="1"/>
  <c r="I21" i="15"/>
  <c r="J21" i="15" s="1"/>
  <c r="I25" i="15"/>
  <c r="J25" i="15" s="1"/>
  <c r="I26" i="15"/>
  <c r="J26" i="15" s="1"/>
  <c r="I23" i="15"/>
  <c r="J23" i="15" s="1"/>
  <c r="I27" i="15"/>
  <c r="J27" i="15" s="1"/>
  <c r="I29" i="15"/>
  <c r="J29" i="15" s="1"/>
  <c r="I28" i="15"/>
  <c r="J28" i="15" s="1"/>
  <c r="I31" i="15"/>
  <c r="J31" i="15" s="1"/>
  <c r="I32" i="15"/>
  <c r="J32" i="15" s="1"/>
  <c r="I34" i="15"/>
  <c r="J34" i="15" s="1"/>
  <c r="I30" i="15"/>
  <c r="J30" i="15" s="1"/>
  <c r="I33" i="15"/>
  <c r="J33" i="15" s="1"/>
  <c r="I37" i="15"/>
  <c r="J37" i="15" s="1"/>
  <c r="I36" i="15"/>
  <c r="J36" i="15" s="1"/>
  <c r="I35" i="15"/>
  <c r="J35" i="15" s="1"/>
  <c r="I39" i="15"/>
  <c r="J39" i="15" s="1"/>
  <c r="I38" i="15"/>
  <c r="J38" i="15" s="1"/>
  <c r="I40" i="15"/>
  <c r="J40" i="15" s="1"/>
  <c r="I41" i="15"/>
  <c r="J41" i="15" s="1"/>
  <c r="I43" i="15"/>
  <c r="J43" i="15" s="1"/>
  <c r="I44" i="15"/>
  <c r="J44" i="15" s="1"/>
  <c r="I47" i="15"/>
  <c r="J47" i="15" s="1"/>
  <c r="I42" i="15"/>
  <c r="J42" i="15" s="1"/>
  <c r="I45" i="15"/>
  <c r="J45" i="15" s="1"/>
  <c r="I48" i="15"/>
  <c r="J48" i="15" s="1"/>
  <c r="I50" i="15"/>
  <c r="J50" i="15" s="1"/>
  <c r="I46" i="15"/>
  <c r="J46" i="15" s="1"/>
  <c r="I51" i="15"/>
  <c r="J51" i="15" s="1"/>
  <c r="I53" i="15"/>
  <c r="J53" i="15" s="1"/>
  <c r="I49" i="15"/>
  <c r="J49" i="15" s="1"/>
  <c r="I52" i="15"/>
  <c r="J52" i="15" s="1"/>
  <c r="I55" i="15"/>
  <c r="J55" i="15" s="1"/>
  <c r="I57" i="15"/>
  <c r="J57" i="15" s="1"/>
  <c r="I56" i="15"/>
  <c r="J56" i="15" s="1"/>
  <c r="I54" i="15"/>
  <c r="J54" i="15" s="1"/>
  <c r="I59" i="15"/>
  <c r="J59" i="15" s="1"/>
  <c r="I58" i="15"/>
  <c r="J58" i="15" s="1"/>
  <c r="I64" i="15"/>
  <c r="J64" i="15" s="1"/>
  <c r="I61" i="15"/>
  <c r="J61" i="15" s="1"/>
  <c r="I63" i="15"/>
  <c r="J63" i="15" s="1"/>
  <c r="I60" i="15"/>
  <c r="J60" i="15" s="1"/>
  <c r="I62" i="15"/>
  <c r="J62" i="15" s="1"/>
  <c r="I65" i="15"/>
  <c r="J65" i="15" s="1"/>
  <c r="I66" i="15"/>
  <c r="J66" i="15" s="1"/>
  <c r="I68" i="15"/>
  <c r="J68" i="15" s="1"/>
  <c r="I67" i="15"/>
  <c r="J67" i="15" s="1"/>
  <c r="I69" i="15"/>
  <c r="J69" i="15" s="1"/>
  <c r="I71" i="15"/>
  <c r="J71" i="15" s="1"/>
  <c r="I70" i="15"/>
  <c r="J70" i="15" s="1"/>
  <c r="I72" i="15"/>
  <c r="J72" i="15" s="1"/>
  <c r="I74" i="15"/>
  <c r="J74" i="15" s="1"/>
  <c r="I73" i="15"/>
  <c r="J73" i="15" s="1"/>
  <c r="I75" i="15"/>
  <c r="J75" i="15" s="1"/>
  <c r="I77" i="15"/>
  <c r="J77" i="15" s="1"/>
  <c r="I78" i="15"/>
  <c r="J78" i="15" s="1"/>
  <c r="I76" i="15"/>
  <c r="J76" i="15" s="1"/>
  <c r="I79" i="15"/>
  <c r="J79" i="15" s="1"/>
  <c r="I81" i="15"/>
  <c r="J81" i="15" s="1"/>
  <c r="I80" i="15"/>
  <c r="J80" i="15" s="1"/>
  <c r="I84" i="15"/>
  <c r="J84" i="15" s="1"/>
  <c r="I82" i="15"/>
  <c r="J82" i="15" s="1"/>
  <c r="I85" i="15"/>
  <c r="J85" i="15" s="1"/>
  <c r="I83" i="15"/>
  <c r="J83" i="15" s="1"/>
  <c r="I87" i="15"/>
  <c r="J87" i="15" s="1"/>
  <c r="I86" i="15"/>
  <c r="J86" i="15" s="1"/>
  <c r="I88" i="15"/>
  <c r="J88" i="15" s="1"/>
  <c r="I91" i="15"/>
  <c r="J91" i="15" s="1"/>
  <c r="I90" i="15"/>
  <c r="J90" i="15" s="1"/>
  <c r="I89" i="15"/>
  <c r="J89" i="15" s="1"/>
  <c r="I92" i="15"/>
  <c r="J92" i="15" s="1"/>
  <c r="I95" i="15"/>
  <c r="J95" i="15" s="1"/>
  <c r="I93" i="15"/>
  <c r="J93" i="15" s="1"/>
  <c r="I96" i="15"/>
  <c r="J96" i="15" s="1"/>
  <c r="I94" i="15"/>
  <c r="J94" i="15" s="1"/>
  <c r="I99" i="15"/>
  <c r="J99" i="15" s="1"/>
  <c r="I98" i="15"/>
  <c r="J98" i="15" s="1"/>
  <c r="I97" i="15"/>
  <c r="J97" i="15" s="1"/>
  <c r="I100" i="15"/>
  <c r="J100" i="15" s="1"/>
  <c r="I101" i="15"/>
  <c r="J101" i="15" s="1"/>
  <c r="I102" i="15"/>
  <c r="J102" i="15" s="1"/>
  <c r="I108" i="14"/>
  <c r="J108" i="14" s="1"/>
  <c r="I104" i="14"/>
  <c r="J104" i="14" s="1"/>
  <c r="I107" i="14"/>
  <c r="J107" i="14" s="1"/>
  <c r="I105" i="14"/>
  <c r="J105" i="14" s="1"/>
  <c r="I106" i="14"/>
  <c r="J106" i="14" s="1"/>
  <c r="M105" i="11"/>
  <c r="N105" i="11" s="1"/>
  <c r="I107" i="15"/>
  <c r="J107" i="15" s="1"/>
  <c r="I109" i="14"/>
  <c r="I7" i="14"/>
  <c r="J7" i="14" s="1"/>
  <c r="I4" i="14"/>
  <c r="J4" i="14" s="1"/>
  <c r="I5" i="14"/>
  <c r="J5" i="14" s="1"/>
  <c r="I9" i="14"/>
  <c r="J9" i="14" s="1"/>
  <c r="I6" i="14"/>
  <c r="J6" i="14" s="1"/>
  <c r="I8" i="14"/>
  <c r="J8" i="14" s="1"/>
  <c r="I10" i="14"/>
  <c r="J10" i="14" s="1"/>
  <c r="I12" i="14"/>
  <c r="J12" i="14" s="1"/>
  <c r="I11" i="14"/>
  <c r="J11" i="14" s="1"/>
  <c r="I13" i="14"/>
  <c r="J13" i="14" s="1"/>
  <c r="I14" i="14"/>
  <c r="J14" i="14" s="1"/>
  <c r="I15" i="14"/>
  <c r="J15" i="14" s="1"/>
  <c r="I16" i="14"/>
  <c r="J16" i="14" s="1"/>
  <c r="I17" i="14"/>
  <c r="J17" i="14" s="1"/>
  <c r="I18" i="14"/>
  <c r="J18" i="14" s="1"/>
  <c r="I19" i="14"/>
  <c r="J19" i="14" s="1"/>
  <c r="I22" i="14"/>
  <c r="J22" i="14" s="1"/>
  <c r="I20" i="14"/>
  <c r="J20" i="14" s="1"/>
  <c r="I23" i="14"/>
  <c r="J23" i="14" s="1"/>
  <c r="I21" i="14"/>
  <c r="J21" i="14" s="1"/>
  <c r="I25" i="14"/>
  <c r="J25" i="14" s="1"/>
  <c r="I26" i="14"/>
  <c r="J26" i="14" s="1"/>
  <c r="I24" i="14"/>
  <c r="J24" i="14" s="1"/>
  <c r="I27" i="14"/>
  <c r="J27" i="14" s="1"/>
  <c r="I28" i="14"/>
  <c r="J28" i="14" s="1"/>
  <c r="I29" i="14"/>
  <c r="J29" i="14" s="1"/>
  <c r="I32" i="14"/>
  <c r="J32" i="14" s="1"/>
  <c r="I31" i="14"/>
  <c r="J31" i="14" s="1"/>
  <c r="I30" i="14"/>
  <c r="J30" i="14" s="1"/>
  <c r="I35" i="14"/>
  <c r="J35" i="14" s="1"/>
  <c r="I34" i="14"/>
  <c r="J34" i="14" s="1"/>
  <c r="I33" i="14"/>
  <c r="J33" i="14" s="1"/>
  <c r="I37" i="14"/>
  <c r="J37" i="14" s="1"/>
  <c r="I36" i="14"/>
  <c r="J36" i="14" s="1"/>
  <c r="I38" i="14"/>
  <c r="J38" i="14" s="1"/>
  <c r="I40" i="14"/>
  <c r="J40" i="14" s="1"/>
  <c r="I41" i="14"/>
  <c r="J41" i="14" s="1"/>
  <c r="I39" i="14"/>
  <c r="J39" i="14" s="1"/>
  <c r="I43" i="14"/>
  <c r="J43" i="14" s="1"/>
  <c r="I44" i="14"/>
  <c r="J44" i="14" s="1"/>
  <c r="I46" i="14"/>
  <c r="J46" i="14" s="1"/>
  <c r="I42" i="14"/>
  <c r="J42" i="14" s="1"/>
  <c r="I45" i="14"/>
  <c r="J45" i="14" s="1"/>
  <c r="I47" i="14"/>
  <c r="J47" i="14" s="1"/>
  <c r="I48" i="14"/>
  <c r="J48" i="14" s="1"/>
  <c r="I51" i="14"/>
  <c r="J51" i="14" s="1"/>
  <c r="I49" i="14"/>
  <c r="J49" i="14" s="1"/>
  <c r="I53" i="14"/>
  <c r="J53" i="14" s="1"/>
  <c r="I57" i="14"/>
  <c r="J57" i="14" s="1"/>
  <c r="I50" i="14"/>
  <c r="J50" i="14" s="1"/>
  <c r="I55" i="14"/>
  <c r="J55" i="14" s="1"/>
  <c r="I52" i="14"/>
  <c r="J52" i="14" s="1"/>
  <c r="I58" i="14"/>
  <c r="J58" i="14" s="1"/>
  <c r="I54" i="14"/>
  <c r="J54" i="14" s="1"/>
  <c r="I56" i="14"/>
  <c r="J56" i="14" s="1"/>
  <c r="I59" i="14"/>
  <c r="J59" i="14" s="1"/>
  <c r="I61" i="14"/>
  <c r="J61" i="14" s="1"/>
  <c r="I63" i="14"/>
  <c r="J63" i="14" s="1"/>
  <c r="I60" i="14"/>
  <c r="J60" i="14" s="1"/>
  <c r="I62" i="14"/>
  <c r="J62" i="14" s="1"/>
  <c r="I64" i="14"/>
  <c r="J64" i="14" s="1"/>
  <c r="I67" i="14"/>
  <c r="J67" i="14" s="1"/>
  <c r="I65" i="14"/>
  <c r="J65" i="14" s="1"/>
  <c r="I66" i="14"/>
  <c r="J66" i="14" s="1"/>
  <c r="I69" i="14"/>
  <c r="J69" i="14" s="1"/>
  <c r="I70" i="14"/>
  <c r="J70" i="14" s="1"/>
  <c r="I68" i="14"/>
  <c r="J68" i="14" s="1"/>
  <c r="I71" i="14"/>
  <c r="J71" i="14" s="1"/>
  <c r="I73" i="14"/>
  <c r="J73" i="14" s="1"/>
  <c r="I72" i="14"/>
  <c r="J72" i="14" s="1"/>
  <c r="I75" i="14"/>
  <c r="J75" i="14" s="1"/>
  <c r="I77" i="14"/>
  <c r="J77" i="14" s="1"/>
  <c r="I76" i="14"/>
  <c r="J76" i="14" s="1"/>
  <c r="I79" i="14"/>
  <c r="J79" i="14" s="1"/>
  <c r="I80" i="14"/>
  <c r="J80" i="14" s="1"/>
  <c r="I74" i="14"/>
  <c r="J74" i="14" s="1"/>
  <c r="I78" i="14"/>
  <c r="J78" i="14" s="1"/>
  <c r="I82" i="14"/>
  <c r="J82" i="14" s="1"/>
  <c r="I81" i="14"/>
  <c r="J81" i="14" s="1"/>
  <c r="I83" i="14"/>
  <c r="J83" i="14" s="1"/>
  <c r="I84" i="14"/>
  <c r="J84" i="14" s="1"/>
  <c r="I85" i="14"/>
  <c r="J85" i="14" s="1"/>
  <c r="I86" i="14"/>
  <c r="J86" i="14" s="1"/>
  <c r="I87" i="14"/>
  <c r="J87" i="14" s="1"/>
  <c r="I90" i="14"/>
  <c r="J90" i="14" s="1"/>
  <c r="I89" i="14"/>
  <c r="J89" i="14" s="1"/>
  <c r="I91" i="14"/>
  <c r="J91" i="14" s="1"/>
  <c r="I88" i="14"/>
  <c r="J88" i="14" s="1"/>
  <c r="I92" i="14"/>
  <c r="J92" i="14" s="1"/>
  <c r="I96" i="14"/>
  <c r="J96" i="14" s="1"/>
  <c r="I93" i="14"/>
  <c r="J93" i="14" s="1"/>
  <c r="I98" i="14"/>
  <c r="J98" i="14" s="1"/>
  <c r="I95" i="14"/>
  <c r="J95" i="14" s="1"/>
  <c r="I94" i="14"/>
  <c r="J94" i="14" s="1"/>
  <c r="I100" i="14"/>
  <c r="J100" i="14" s="1"/>
  <c r="I101" i="14"/>
  <c r="J101" i="14" s="1"/>
  <c r="I102" i="14"/>
  <c r="J102" i="14" s="1"/>
  <c r="I99" i="14"/>
  <c r="J99" i="14" s="1"/>
  <c r="I97" i="14"/>
  <c r="J97" i="14" s="1"/>
  <c r="I103" i="14"/>
  <c r="J103" i="14" s="1"/>
  <c r="K108" i="12"/>
  <c r="M104" i="12" s="1"/>
  <c r="N104" i="12" s="1"/>
  <c r="I104" i="15"/>
  <c r="J104" i="15" s="1"/>
  <c r="L107" i="12"/>
  <c r="M101" i="11"/>
  <c r="N101" i="11" s="1"/>
  <c r="M103" i="11"/>
  <c r="N103" i="11" s="1"/>
  <c r="I105" i="15"/>
  <c r="J105" i="15" s="1"/>
  <c r="M108" i="11"/>
  <c r="N108" i="11" s="1"/>
  <c r="M102" i="11"/>
  <c r="N102" i="11" s="1"/>
  <c r="M106" i="11"/>
  <c r="N106" i="11" s="1"/>
  <c r="M104" i="11"/>
  <c r="N104" i="11" s="1"/>
  <c r="L108" i="11"/>
  <c r="K7" i="19" l="1"/>
  <c r="J8" i="19"/>
  <c r="J11" i="18"/>
  <c r="K10" i="18"/>
  <c r="L108" i="12"/>
  <c r="M103" i="12"/>
  <c r="N103" i="12" s="1"/>
  <c r="M107" i="12"/>
  <c r="N107" i="12" s="1"/>
  <c r="M100" i="12"/>
  <c r="N100" i="12" s="1"/>
  <c r="M5" i="12"/>
  <c r="N5" i="12" s="1"/>
  <c r="M4" i="12"/>
  <c r="N4" i="12" s="1"/>
  <c r="M7" i="12"/>
  <c r="N7" i="12" s="1"/>
  <c r="M6" i="12"/>
  <c r="N6" i="12" s="1"/>
  <c r="M8" i="12"/>
  <c r="N8" i="12" s="1"/>
  <c r="M11" i="12"/>
  <c r="N11" i="12" s="1"/>
  <c r="M9" i="12"/>
  <c r="N9" i="12" s="1"/>
  <c r="M12" i="12"/>
  <c r="N12" i="12" s="1"/>
  <c r="M10" i="12"/>
  <c r="N10" i="12" s="1"/>
  <c r="M15" i="12"/>
  <c r="N15" i="12" s="1"/>
  <c r="M14" i="12"/>
  <c r="N14" i="12" s="1"/>
  <c r="M13" i="12"/>
  <c r="N13" i="12" s="1"/>
  <c r="M17" i="12"/>
  <c r="N17" i="12" s="1"/>
  <c r="M18" i="12"/>
  <c r="N18" i="12" s="1"/>
  <c r="M16" i="12"/>
  <c r="N16" i="12" s="1"/>
  <c r="M19" i="12"/>
  <c r="N19" i="12" s="1"/>
  <c r="M21" i="12"/>
  <c r="N21" i="12" s="1"/>
  <c r="M22" i="12"/>
  <c r="N22" i="12" s="1"/>
  <c r="M20" i="12"/>
  <c r="N20" i="12" s="1"/>
  <c r="M23" i="12"/>
  <c r="N23" i="12" s="1"/>
  <c r="M25" i="12"/>
  <c r="N25" i="12" s="1"/>
  <c r="M27" i="12"/>
  <c r="N27" i="12" s="1"/>
  <c r="M24" i="12"/>
  <c r="N24" i="12" s="1"/>
  <c r="M29" i="12"/>
  <c r="N29" i="12" s="1"/>
  <c r="M30" i="12"/>
  <c r="N30" i="12" s="1"/>
  <c r="M26" i="12"/>
  <c r="N26" i="12" s="1"/>
  <c r="M28" i="12"/>
  <c r="N28" i="12" s="1"/>
  <c r="M32" i="12"/>
  <c r="N32" i="12" s="1"/>
  <c r="M31" i="12"/>
  <c r="N31" i="12" s="1"/>
  <c r="M35" i="12"/>
  <c r="N35" i="12" s="1"/>
  <c r="M34" i="12"/>
  <c r="N34" i="12" s="1"/>
  <c r="M33" i="12"/>
  <c r="N33" i="12" s="1"/>
  <c r="M38" i="12"/>
  <c r="N38" i="12" s="1"/>
  <c r="M36" i="12"/>
  <c r="N36" i="12" s="1"/>
  <c r="M37" i="12"/>
  <c r="N37" i="12" s="1"/>
  <c r="M39" i="12"/>
  <c r="N39" i="12" s="1"/>
  <c r="M42" i="12"/>
  <c r="N42" i="12" s="1"/>
  <c r="M41" i="12"/>
  <c r="N41" i="12" s="1"/>
  <c r="M40" i="12"/>
  <c r="N40" i="12" s="1"/>
  <c r="M44" i="12"/>
  <c r="N44" i="12" s="1"/>
  <c r="M43" i="12"/>
  <c r="N43" i="12" s="1"/>
  <c r="M47" i="12"/>
  <c r="N47" i="12" s="1"/>
  <c r="M46" i="12"/>
  <c r="N46" i="12" s="1"/>
  <c r="M45" i="12"/>
  <c r="N45" i="12" s="1"/>
  <c r="M50" i="12"/>
  <c r="N50" i="12" s="1"/>
  <c r="M49" i="12"/>
  <c r="N49" i="12" s="1"/>
  <c r="M48" i="12"/>
  <c r="N48" i="12" s="1"/>
  <c r="M52" i="12"/>
  <c r="N52" i="12" s="1"/>
  <c r="M51" i="12"/>
  <c r="N51" i="12" s="1"/>
  <c r="M54" i="12"/>
  <c r="N54" i="12" s="1"/>
  <c r="M56" i="12"/>
  <c r="N56" i="12" s="1"/>
  <c r="M53" i="12"/>
  <c r="N53" i="12" s="1"/>
  <c r="M57" i="12"/>
  <c r="N57" i="12" s="1"/>
  <c r="M55" i="12"/>
  <c r="N55" i="12" s="1"/>
  <c r="M58" i="12"/>
  <c r="N58" i="12" s="1"/>
  <c r="M59" i="12"/>
  <c r="N59" i="12" s="1"/>
  <c r="M60" i="12"/>
  <c r="N60" i="12" s="1"/>
  <c r="M62" i="12"/>
  <c r="N62" i="12" s="1"/>
  <c r="M63" i="12"/>
  <c r="N63" i="12" s="1"/>
  <c r="M61" i="12"/>
  <c r="N61" i="12" s="1"/>
  <c r="M66" i="12"/>
  <c r="N66" i="12" s="1"/>
  <c r="M65" i="12"/>
  <c r="N65" i="12" s="1"/>
  <c r="M64" i="12"/>
  <c r="N64" i="12" s="1"/>
  <c r="M67" i="12"/>
  <c r="N67" i="12" s="1"/>
  <c r="M68" i="12"/>
  <c r="N68" i="12" s="1"/>
  <c r="M70" i="12"/>
  <c r="N70" i="12" s="1"/>
  <c r="M69" i="12"/>
  <c r="N69" i="12" s="1"/>
  <c r="M71" i="12"/>
  <c r="N71" i="12" s="1"/>
  <c r="M72" i="12"/>
  <c r="N72" i="12" s="1"/>
  <c r="M75" i="12"/>
  <c r="N75" i="12" s="1"/>
  <c r="M73" i="12"/>
  <c r="N73" i="12" s="1"/>
  <c r="M74" i="12"/>
  <c r="N74" i="12" s="1"/>
  <c r="M77" i="12"/>
  <c r="N77" i="12" s="1"/>
  <c r="M78" i="12"/>
  <c r="N78" i="12" s="1"/>
  <c r="M76" i="12"/>
  <c r="N76" i="12" s="1"/>
  <c r="M79" i="12"/>
  <c r="N79" i="12" s="1"/>
  <c r="M80" i="12"/>
  <c r="N80" i="12" s="1"/>
  <c r="M84" i="12"/>
  <c r="N84" i="12" s="1"/>
  <c r="M82" i="12"/>
  <c r="N82" i="12" s="1"/>
  <c r="M81" i="12"/>
  <c r="N81" i="12" s="1"/>
  <c r="M86" i="12"/>
  <c r="N86" i="12" s="1"/>
  <c r="M83" i="12"/>
  <c r="N83" i="12" s="1"/>
  <c r="M85" i="12"/>
  <c r="N85" i="12" s="1"/>
  <c r="M87" i="12"/>
  <c r="N87" i="12" s="1"/>
  <c r="M89" i="12"/>
  <c r="N89" i="12" s="1"/>
  <c r="M88" i="12"/>
  <c r="N88" i="12" s="1"/>
  <c r="M91" i="12"/>
  <c r="N91" i="12" s="1"/>
  <c r="M90" i="12"/>
  <c r="N90" i="12" s="1"/>
  <c r="M93" i="12"/>
  <c r="N93" i="12" s="1"/>
  <c r="M92" i="12"/>
  <c r="N92" i="12" s="1"/>
  <c r="M95" i="12"/>
  <c r="N95" i="12" s="1"/>
  <c r="M94" i="12"/>
  <c r="N94" i="12" s="1"/>
  <c r="M97" i="12"/>
  <c r="N97" i="12" s="1"/>
  <c r="M96" i="12"/>
  <c r="N96" i="12" s="1"/>
  <c r="M99" i="12"/>
  <c r="N99" i="12" s="1"/>
  <c r="M98" i="12"/>
  <c r="N98" i="12" s="1"/>
  <c r="M108" i="12"/>
  <c r="N108" i="12" s="1"/>
  <c r="M105" i="12"/>
  <c r="N105" i="12" s="1"/>
  <c r="M101" i="12"/>
  <c r="N101" i="12" s="1"/>
  <c r="M102" i="12"/>
  <c r="N102" i="12" s="1"/>
  <c r="M106" i="12"/>
  <c r="N106" i="12" s="1"/>
  <c r="K8" i="19" l="1"/>
  <c r="J9" i="19"/>
  <c r="J12" i="18"/>
  <c r="K11" i="18"/>
  <c r="K9" i="19" l="1"/>
  <c r="J10" i="19"/>
  <c r="J13" i="18"/>
  <c r="K12" i="18"/>
  <c r="K10" i="19" l="1"/>
  <c r="J11" i="19"/>
  <c r="J14" i="18"/>
  <c r="K13" i="18"/>
  <c r="K11" i="19" l="1"/>
  <c r="J12" i="19"/>
  <c r="J15" i="18"/>
  <c r="K14" i="18"/>
  <c r="K12" i="19" l="1"/>
  <c r="J13" i="19"/>
  <c r="J16" i="18"/>
  <c r="K15" i="18"/>
  <c r="K13" i="19" l="1"/>
  <c r="J14" i="19"/>
  <c r="J17" i="18"/>
  <c r="K16" i="18"/>
  <c r="K14" i="19" l="1"/>
  <c r="J15" i="19"/>
  <c r="J18" i="18"/>
  <c r="K17" i="18"/>
  <c r="K15" i="19" l="1"/>
  <c r="J16" i="19"/>
  <c r="J19" i="18"/>
  <c r="K18" i="18"/>
  <c r="K16" i="19" l="1"/>
  <c r="J17" i="19"/>
  <c r="J20" i="18"/>
  <c r="K19" i="18"/>
  <c r="K17" i="19" l="1"/>
  <c r="J18" i="19"/>
  <c r="J21" i="18"/>
  <c r="K20" i="18"/>
  <c r="K18" i="19" l="1"/>
  <c r="J19" i="19"/>
  <c r="J22" i="18"/>
  <c r="K21" i="18"/>
  <c r="K19" i="19" l="1"/>
  <c r="J20" i="19"/>
  <c r="J23" i="18"/>
  <c r="K22" i="18"/>
  <c r="K20" i="19" l="1"/>
  <c r="J21" i="19"/>
  <c r="J24" i="18"/>
  <c r="K23" i="18"/>
  <c r="K21" i="19" l="1"/>
  <c r="J22" i="19"/>
  <c r="J25" i="18"/>
  <c r="K24" i="18"/>
  <c r="K22" i="19" l="1"/>
  <c r="J23" i="19"/>
  <c r="J26" i="18"/>
  <c r="K25" i="18"/>
  <c r="K23" i="19" l="1"/>
  <c r="J24" i="19"/>
  <c r="J27" i="18"/>
  <c r="K26" i="18"/>
  <c r="K24" i="19" l="1"/>
  <c r="J25" i="19"/>
  <c r="J28" i="18"/>
  <c r="K27" i="18"/>
  <c r="J26" i="19" l="1"/>
  <c r="K25" i="19"/>
  <c r="J29" i="18"/>
  <c r="K28" i="18"/>
  <c r="K26" i="19" l="1"/>
  <c r="J27" i="19"/>
  <c r="J30" i="18"/>
  <c r="K29" i="18"/>
  <c r="K27" i="19" l="1"/>
  <c r="J28" i="19"/>
  <c r="J31" i="18"/>
  <c r="K30" i="18"/>
  <c r="K28" i="19" l="1"/>
  <c r="J29" i="19"/>
  <c r="J32" i="18"/>
  <c r="K31" i="18"/>
  <c r="J30" i="19" l="1"/>
  <c r="K29" i="19"/>
  <c r="J33" i="18"/>
  <c r="K32" i="18"/>
  <c r="K30" i="19" l="1"/>
  <c r="J31" i="19"/>
  <c r="J34" i="18"/>
  <c r="K33" i="18"/>
  <c r="K31" i="19" l="1"/>
  <c r="J32" i="19"/>
  <c r="J35" i="18"/>
  <c r="K34" i="18"/>
  <c r="K32" i="19" l="1"/>
  <c r="J33" i="19"/>
  <c r="J36" i="18"/>
  <c r="K35" i="18"/>
  <c r="J34" i="19" l="1"/>
  <c r="K33" i="19"/>
  <c r="J37" i="18"/>
  <c r="K36" i="18"/>
  <c r="K34" i="19" l="1"/>
  <c r="J35" i="19"/>
  <c r="J38" i="18"/>
  <c r="K37" i="18"/>
  <c r="K35" i="19" l="1"/>
  <c r="J36" i="19"/>
  <c r="J39" i="18"/>
  <c r="K38" i="18"/>
  <c r="K36" i="19" l="1"/>
  <c r="J37" i="19"/>
  <c r="J40" i="18"/>
  <c r="K39" i="18"/>
  <c r="J38" i="19" l="1"/>
  <c r="K37" i="19"/>
  <c r="J41" i="18"/>
  <c r="K40" i="18"/>
  <c r="K38" i="19" l="1"/>
  <c r="J39" i="19"/>
  <c r="J42" i="18"/>
  <c r="K41" i="18"/>
  <c r="K39" i="19" l="1"/>
  <c r="J40" i="19"/>
  <c r="J43" i="18"/>
  <c r="K42" i="18"/>
  <c r="K40" i="19" l="1"/>
  <c r="J41" i="19"/>
  <c r="J44" i="18"/>
  <c r="K43" i="18"/>
  <c r="J42" i="19" l="1"/>
  <c r="K41" i="19"/>
  <c r="J45" i="18"/>
  <c r="K44" i="18"/>
  <c r="K42" i="19" l="1"/>
  <c r="J43" i="19"/>
  <c r="J46" i="18"/>
  <c r="K45" i="18"/>
  <c r="J44" i="19" l="1"/>
  <c r="K43" i="19"/>
  <c r="J47" i="18"/>
  <c r="K46" i="18"/>
  <c r="K44" i="19" l="1"/>
  <c r="J45" i="19"/>
  <c r="J48" i="18"/>
  <c r="K47" i="18"/>
  <c r="K45" i="19" l="1"/>
  <c r="J46" i="19"/>
  <c r="J49" i="18"/>
  <c r="K48" i="18"/>
  <c r="K46" i="19" l="1"/>
  <c r="J47" i="19"/>
  <c r="J50" i="18"/>
  <c r="K49" i="18"/>
  <c r="K47" i="19" l="1"/>
  <c r="J48" i="19"/>
  <c r="J51" i="18"/>
  <c r="K50" i="18"/>
  <c r="K48" i="19" l="1"/>
  <c r="J49" i="19"/>
  <c r="J52" i="18"/>
  <c r="K51" i="18"/>
  <c r="K49" i="19" l="1"/>
  <c r="J50" i="19"/>
  <c r="J53" i="18"/>
  <c r="K52" i="18"/>
  <c r="K50" i="19" l="1"/>
  <c r="J51" i="19"/>
  <c r="J54" i="18"/>
  <c r="K53" i="18"/>
  <c r="K51" i="19" l="1"/>
  <c r="J52" i="19"/>
  <c r="J55" i="18"/>
  <c r="K54" i="18"/>
  <c r="K52" i="19" l="1"/>
  <c r="J53" i="19"/>
  <c r="J56" i="18"/>
  <c r="K55" i="18"/>
  <c r="K53" i="19" l="1"/>
  <c r="J54" i="19"/>
  <c r="J57" i="18"/>
  <c r="K56" i="18"/>
  <c r="K54" i="19" l="1"/>
  <c r="J55" i="19"/>
  <c r="J58" i="18"/>
  <c r="K57" i="18"/>
  <c r="K55" i="19" l="1"/>
  <c r="J56" i="19"/>
  <c r="J59" i="18"/>
  <c r="K58" i="18"/>
  <c r="K56" i="19" l="1"/>
  <c r="J57" i="19"/>
  <c r="J60" i="18"/>
  <c r="K59" i="18"/>
  <c r="K57" i="19" l="1"/>
  <c r="J58" i="19"/>
  <c r="J61" i="18"/>
  <c r="K60" i="18"/>
  <c r="K58" i="19" l="1"/>
  <c r="J59" i="19"/>
  <c r="J62" i="18"/>
  <c r="K61" i="18"/>
  <c r="K59" i="19" l="1"/>
  <c r="J60" i="19"/>
  <c r="J63" i="18"/>
  <c r="K62" i="18"/>
  <c r="K60" i="19" l="1"/>
  <c r="J61" i="19"/>
  <c r="J64" i="18"/>
  <c r="K63" i="18"/>
  <c r="K61" i="19" l="1"/>
  <c r="J62" i="19"/>
  <c r="J65" i="18"/>
  <c r="K64" i="18"/>
  <c r="K62" i="19" l="1"/>
  <c r="J63" i="19"/>
  <c r="J66" i="18"/>
  <c r="K65" i="18"/>
  <c r="K63" i="19" l="1"/>
  <c r="J64" i="19"/>
  <c r="J67" i="18"/>
  <c r="K66" i="18"/>
  <c r="K64" i="19" l="1"/>
  <c r="J65" i="19"/>
  <c r="J68" i="18"/>
  <c r="K67" i="18"/>
  <c r="K65" i="19" l="1"/>
  <c r="J66" i="19"/>
  <c r="J69" i="18"/>
  <c r="K68" i="18"/>
  <c r="K66" i="19" l="1"/>
  <c r="J67" i="19"/>
  <c r="J70" i="18"/>
  <c r="K69" i="18"/>
  <c r="K67" i="19" l="1"/>
  <c r="J68" i="19"/>
  <c r="J71" i="18"/>
  <c r="K70" i="18"/>
  <c r="K68" i="19" l="1"/>
  <c r="J69" i="19"/>
  <c r="J72" i="18"/>
  <c r="K71" i="18"/>
  <c r="K69" i="19" l="1"/>
  <c r="J70" i="19"/>
  <c r="J73" i="18"/>
  <c r="K72" i="18"/>
  <c r="K70" i="19" l="1"/>
  <c r="J71" i="19"/>
  <c r="J74" i="18"/>
  <c r="K73" i="18"/>
  <c r="K71" i="19" l="1"/>
  <c r="J72" i="19"/>
  <c r="J75" i="18"/>
  <c r="K74" i="18"/>
  <c r="K72" i="19" l="1"/>
  <c r="J73" i="19"/>
  <c r="J76" i="18"/>
  <c r="K75" i="18"/>
  <c r="K73" i="19" l="1"/>
  <c r="J74" i="19"/>
  <c r="J77" i="18"/>
  <c r="K76" i="18"/>
  <c r="K74" i="19" l="1"/>
  <c r="J75" i="19"/>
  <c r="J78" i="18"/>
  <c r="K77" i="18"/>
  <c r="K75" i="19" l="1"/>
  <c r="J76" i="19"/>
  <c r="J79" i="18"/>
  <c r="K78" i="18"/>
  <c r="K76" i="19" l="1"/>
  <c r="J77" i="19"/>
  <c r="J80" i="18"/>
  <c r="K79" i="18"/>
  <c r="K77" i="19" l="1"/>
  <c r="J78" i="19"/>
  <c r="J81" i="18"/>
  <c r="K80" i="18"/>
  <c r="K78" i="19" l="1"/>
  <c r="J79" i="19"/>
  <c r="J82" i="18"/>
  <c r="K81" i="18"/>
  <c r="K79" i="19" l="1"/>
  <c r="J80" i="19"/>
  <c r="J83" i="18"/>
  <c r="K82" i="18"/>
  <c r="K80" i="19" l="1"/>
  <c r="J81" i="19"/>
  <c r="J84" i="18"/>
  <c r="K83" i="18"/>
  <c r="K81" i="19" l="1"/>
  <c r="J82" i="19"/>
  <c r="J85" i="18"/>
  <c r="K84" i="18"/>
  <c r="K82" i="19" l="1"/>
  <c r="J83" i="19"/>
  <c r="J86" i="18"/>
  <c r="K85" i="18"/>
  <c r="K83" i="19" l="1"/>
  <c r="J84" i="19"/>
  <c r="J87" i="18"/>
  <c r="K86" i="18"/>
  <c r="K84" i="19" l="1"/>
  <c r="J85" i="19"/>
  <c r="J88" i="18"/>
  <c r="K87" i="18"/>
  <c r="K85" i="19" l="1"/>
  <c r="J86" i="19"/>
  <c r="J89" i="18"/>
  <c r="K88" i="18"/>
  <c r="K86" i="19" l="1"/>
  <c r="J87" i="19"/>
  <c r="J90" i="18"/>
  <c r="K89" i="18"/>
  <c r="K87" i="19" l="1"/>
  <c r="J88" i="19"/>
  <c r="J91" i="18"/>
  <c r="K90" i="18"/>
  <c r="K88" i="19" l="1"/>
  <c r="J89" i="19"/>
  <c r="J92" i="18"/>
  <c r="K91" i="18"/>
  <c r="K89" i="19" l="1"/>
  <c r="J90" i="19"/>
  <c r="J93" i="18"/>
  <c r="K92" i="18"/>
  <c r="K90" i="19" l="1"/>
  <c r="J91" i="19"/>
  <c r="J94" i="18"/>
  <c r="K93" i="18"/>
  <c r="K91" i="19" l="1"/>
  <c r="J92" i="19"/>
  <c r="J95" i="18"/>
  <c r="K94" i="18"/>
  <c r="K92" i="19" l="1"/>
  <c r="J93" i="19"/>
  <c r="J96" i="18"/>
  <c r="K95" i="18"/>
  <c r="K93" i="19" l="1"/>
  <c r="J94" i="19"/>
  <c r="J97" i="18"/>
  <c r="K96" i="18"/>
  <c r="K94" i="19" l="1"/>
  <c r="J95" i="19"/>
  <c r="J98" i="18"/>
  <c r="K97" i="18"/>
  <c r="K95" i="19" l="1"/>
  <c r="J96" i="19"/>
  <c r="J99" i="18"/>
  <c r="K98" i="18"/>
  <c r="K96" i="19" l="1"/>
  <c r="J97" i="19"/>
  <c r="J100" i="18"/>
  <c r="K99" i="18"/>
  <c r="K97" i="19" l="1"/>
  <c r="J98" i="19"/>
  <c r="J101" i="18"/>
  <c r="K100" i="18"/>
  <c r="K98" i="19" l="1"/>
  <c r="J99" i="19"/>
  <c r="J102" i="18"/>
  <c r="K101" i="18"/>
  <c r="K99" i="19" l="1"/>
  <c r="J100" i="19"/>
  <c r="J103" i="18"/>
  <c r="K102" i="18"/>
  <c r="K100" i="19" l="1"/>
  <c r="J101" i="19"/>
  <c r="J104" i="18"/>
  <c r="K103" i="18"/>
  <c r="K101" i="19" l="1"/>
  <c r="J102" i="19"/>
  <c r="J105" i="18"/>
  <c r="K104" i="18"/>
  <c r="K102" i="19" l="1"/>
  <c r="J103" i="19"/>
  <c r="J106" i="18"/>
  <c r="K105" i="18"/>
  <c r="K103" i="19" l="1"/>
  <c r="J104" i="19"/>
  <c r="J107" i="18"/>
  <c r="K106" i="18"/>
  <c r="K104" i="19" l="1"/>
  <c r="J105" i="19"/>
  <c r="J108" i="18"/>
  <c r="K107" i="18"/>
  <c r="K105" i="19" l="1"/>
  <c r="J106" i="19"/>
  <c r="J109" i="18"/>
  <c r="K108" i="18"/>
  <c r="K106" i="19" l="1"/>
  <c r="J107" i="19"/>
  <c r="K107" i="19" l="1"/>
  <c r="J108" i="19"/>
  <c r="K108" i="19" l="1"/>
  <c r="J109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Insee</author>
    <author>INSEE</author>
  </authors>
  <commentList>
    <comment ref="A5" authorId="0" shapeId="0" xr:uid="{00000000-0006-0000-0200-000001000000}">
      <text>
        <r>
          <rPr>
            <sz val="8"/>
            <color indexed="81"/>
            <rFont val="Tahoma"/>
            <family val="2"/>
          </rPr>
          <t>CNAIDC</t>
        </r>
      </text>
    </comment>
    <comment ref="A6" authorId="0" shapeId="0" xr:uid="{00000000-0006-0000-0200-000002000000}">
      <text>
        <r>
          <rPr>
            <sz val="8"/>
            <color indexed="81"/>
            <rFont val="Tahoma"/>
            <family val="2"/>
          </rPr>
          <t>AGE_REVOLU</t>
        </r>
      </text>
    </comment>
    <comment ref="C112" authorId="1" shapeId="0" xr:uid="{00000000-0006-0000-0200-000003000000}">
      <text>
        <r>
          <rPr>
            <sz val="8"/>
            <color indexed="81"/>
            <rFont val="Tahoma"/>
            <family val="2"/>
          </rPr>
          <t xml:space="preserve">nd  Non disponible
</t>
        </r>
      </text>
    </comment>
    <comment ref="D112" authorId="1" shapeId="0" xr:uid="{00000000-0006-0000-0200-000004000000}">
      <text>
        <r>
          <rPr>
            <sz val="8"/>
            <color indexed="81"/>
            <rFont val="Tahoma"/>
            <family val="2"/>
          </rPr>
          <t xml:space="preserve">nd  Non disponible
</t>
        </r>
      </text>
    </comment>
    <comment ref="F112" authorId="1" shapeId="0" xr:uid="{00000000-0006-0000-0200-000005000000}">
      <text>
        <r>
          <rPr>
            <sz val="8"/>
            <color indexed="81"/>
            <rFont val="Tahoma"/>
            <family val="2"/>
          </rPr>
          <t xml:space="preserve">nd  Non disponible
</t>
        </r>
      </text>
    </comment>
    <comment ref="G112" authorId="1" shapeId="0" xr:uid="{00000000-0006-0000-0200-000006000000}">
      <text>
        <r>
          <rPr>
            <sz val="8"/>
            <color indexed="81"/>
            <rFont val="Tahoma"/>
            <family val="2"/>
          </rPr>
          <t xml:space="preserve">nd  Non disponible
</t>
        </r>
      </text>
    </comment>
    <comment ref="I112" authorId="1" shapeId="0" xr:uid="{00000000-0006-0000-0200-000007000000}">
      <text>
        <r>
          <rPr>
            <sz val="8"/>
            <color indexed="81"/>
            <rFont val="Tahoma"/>
            <family val="2"/>
          </rPr>
          <t xml:space="preserve">nd  Non disponible
</t>
        </r>
      </text>
    </comment>
    <comment ref="J112" authorId="1" shapeId="0" xr:uid="{00000000-0006-0000-0200-000008000000}">
      <text>
        <r>
          <rPr>
            <sz val="8"/>
            <color indexed="81"/>
            <rFont val="Tahoma"/>
            <family val="2"/>
          </rPr>
          <t xml:space="preserve">nd  Non disponible
</t>
        </r>
      </text>
    </comment>
  </commentList>
</comments>
</file>

<file path=xl/sharedStrings.xml><?xml version="1.0" encoding="utf-8"?>
<sst xmlns="http://schemas.openxmlformats.org/spreadsheetml/2006/main" count="507" uniqueCount="274">
  <si>
    <t>Age</t>
  </si>
  <si>
    <t>Ensemble</t>
  </si>
  <si>
    <t>100 +</t>
  </si>
  <si>
    <t>n</t>
  </si>
  <si>
    <t>Table hommes</t>
  </si>
  <si>
    <r>
      <t>S</t>
    </r>
    <r>
      <rPr>
        <vertAlign val="subscript"/>
        <sz val="10"/>
        <rFont val="Calibri"/>
        <family val="2"/>
        <charset val="204"/>
      </rPr>
      <t>x</t>
    </r>
  </si>
  <si>
    <r>
      <t>n</t>
    </r>
    <r>
      <rPr>
        <sz val="10"/>
        <rFont val="Calibri"/>
        <family val="2"/>
        <charset val="204"/>
      </rPr>
      <t>L</t>
    </r>
    <r>
      <rPr>
        <vertAlign val="subscript"/>
        <sz val="10"/>
        <rFont val="Calibri"/>
        <family val="2"/>
        <charset val="204"/>
      </rPr>
      <t>x</t>
    </r>
  </si>
  <si>
    <r>
      <t>T</t>
    </r>
    <r>
      <rPr>
        <vertAlign val="subscript"/>
        <sz val="10"/>
        <rFont val="Calibri"/>
        <family val="2"/>
        <charset val="204"/>
      </rPr>
      <t>x</t>
    </r>
  </si>
  <si>
    <r>
      <t>e</t>
    </r>
    <r>
      <rPr>
        <vertAlign val="subscript"/>
        <sz val="10"/>
        <rFont val="Calibri"/>
        <family val="2"/>
        <charset val="204"/>
      </rPr>
      <t>x</t>
    </r>
  </si>
  <si>
    <t>Table femmes</t>
  </si>
  <si>
    <t>=?</t>
  </si>
  <si>
    <r>
      <t>42</t>
    </r>
    <r>
      <rPr>
        <sz val="10"/>
        <rFont val="Calibri"/>
        <family val="2"/>
        <charset val="204"/>
      </rPr>
      <t>p</t>
    </r>
    <r>
      <rPr>
        <vertAlign val="subscript"/>
        <sz val="10"/>
        <rFont val="Calibri"/>
        <family val="2"/>
        <charset val="204"/>
      </rPr>
      <t>18</t>
    </r>
    <r>
      <rPr>
        <sz val="10"/>
        <rFont val="Arial"/>
        <family val="2"/>
        <charset val="204"/>
      </rPr>
      <t/>
    </r>
  </si>
  <si>
    <t>1)</t>
  </si>
  <si>
    <r>
      <t>S</t>
    </r>
    <r>
      <rPr>
        <vertAlign val="subscript"/>
        <sz val="10"/>
        <rFont val="Calibri"/>
        <family val="2"/>
        <charset val="204"/>
      </rPr>
      <t>18</t>
    </r>
    <r>
      <rPr>
        <sz val="10"/>
        <rFont val="Calibri"/>
        <family val="2"/>
        <charset val="204"/>
      </rPr>
      <t xml:space="preserve"> =</t>
    </r>
  </si>
  <si>
    <r>
      <t>3</t>
    </r>
    <r>
      <rPr>
        <sz val="10"/>
        <rFont val="Calibri"/>
        <family val="2"/>
        <charset val="204"/>
      </rPr>
      <t>q</t>
    </r>
    <r>
      <rPr>
        <vertAlign val="subscript"/>
        <sz val="10"/>
        <rFont val="Calibri"/>
        <family val="2"/>
        <charset val="204"/>
      </rPr>
      <t>15</t>
    </r>
    <r>
      <rPr>
        <sz val="10"/>
        <rFont val="Calibri"/>
        <family val="2"/>
        <charset val="204"/>
      </rPr>
      <t xml:space="preserve"> =</t>
    </r>
  </si>
  <si>
    <r>
      <t>S</t>
    </r>
    <r>
      <rPr>
        <vertAlign val="subscript"/>
        <sz val="10"/>
        <rFont val="Calibri"/>
        <family val="2"/>
        <charset val="204"/>
      </rPr>
      <t>60</t>
    </r>
    <r>
      <rPr>
        <sz val="10"/>
        <rFont val="Calibri"/>
        <family val="2"/>
        <charset val="204"/>
      </rPr>
      <t xml:space="preserve"> =</t>
    </r>
  </si>
  <si>
    <t>2)</t>
  </si>
  <si>
    <t>3)</t>
  </si>
  <si>
    <t>Exercice 1</t>
  </si>
  <si>
    <t>Exercice 2</t>
  </si>
  <si>
    <r>
      <t>50</t>
    </r>
    <r>
      <rPr>
        <sz val="12"/>
        <rFont val="Calibri"/>
        <family val="2"/>
        <charset val="204"/>
      </rPr>
      <t>e</t>
    </r>
    <r>
      <rPr>
        <vertAlign val="subscript"/>
        <sz val="10"/>
        <rFont val="Calibri"/>
        <family val="2"/>
        <charset val="204"/>
      </rPr>
      <t>15</t>
    </r>
    <r>
      <rPr>
        <sz val="10"/>
        <rFont val="Calibri"/>
        <family val="2"/>
        <charset val="204"/>
      </rPr>
      <t>=</t>
    </r>
  </si>
  <si>
    <r>
      <t xml:space="preserve">hypothèse --&gt; </t>
    </r>
    <r>
      <rPr>
        <vertAlign val="subscript"/>
        <sz val="10"/>
        <rFont val="Calibri"/>
        <family val="2"/>
        <charset val="204"/>
      </rPr>
      <t>n</t>
    </r>
    <r>
      <rPr>
        <sz val="12"/>
        <rFont val="Calibri"/>
        <family val="2"/>
        <charset val="204"/>
      </rPr>
      <t>q</t>
    </r>
    <r>
      <rPr>
        <vertAlign val="subscript"/>
        <sz val="10"/>
        <rFont val="Calibri"/>
        <family val="2"/>
        <charset val="204"/>
      </rPr>
      <t>x</t>
    </r>
    <r>
      <rPr>
        <sz val="10"/>
        <rFont val="Calibri"/>
        <family val="2"/>
        <charset val="204"/>
      </rPr>
      <t>=</t>
    </r>
    <r>
      <rPr>
        <sz val="12"/>
        <rFont val="Calibri"/>
        <family val="2"/>
        <charset val="204"/>
      </rPr>
      <t>1-</t>
    </r>
    <r>
      <rPr>
        <sz val="10"/>
        <rFont val="Calibri"/>
        <family val="2"/>
        <charset val="204"/>
      </rPr>
      <t>exp(-</t>
    </r>
    <r>
      <rPr>
        <sz val="12"/>
        <rFont val="Calibri"/>
        <family val="2"/>
        <charset val="204"/>
      </rPr>
      <t>n</t>
    </r>
    <r>
      <rPr>
        <sz val="10"/>
        <rFont val="Calibri"/>
        <family val="2"/>
        <charset val="204"/>
      </rPr>
      <t>*</t>
    </r>
    <r>
      <rPr>
        <vertAlign val="subscript"/>
        <sz val="10"/>
        <rFont val="Calibri"/>
        <family val="2"/>
        <charset val="204"/>
      </rPr>
      <t>n</t>
    </r>
    <r>
      <rPr>
        <sz val="12"/>
        <rFont val="Calibri"/>
        <family val="2"/>
        <charset val="204"/>
      </rPr>
      <t>m</t>
    </r>
    <r>
      <rPr>
        <vertAlign val="subscript"/>
        <sz val="10"/>
        <rFont val="Calibri"/>
        <family val="2"/>
        <charset val="204"/>
      </rPr>
      <t>x</t>
    </r>
    <r>
      <rPr>
        <sz val="10"/>
        <rFont val="Calibri"/>
        <family val="2"/>
        <charset val="204"/>
      </rPr>
      <t>)</t>
    </r>
  </si>
  <si>
    <r>
      <t>n</t>
    </r>
    <r>
      <rPr>
        <sz val="10"/>
        <rFont val="Calibri"/>
        <family val="2"/>
        <charset val="204"/>
      </rPr>
      <t>m</t>
    </r>
    <r>
      <rPr>
        <vertAlign val="subscript"/>
        <sz val="10"/>
        <rFont val="Calibri"/>
        <family val="2"/>
        <charset val="204"/>
      </rPr>
      <t>x</t>
    </r>
  </si>
  <si>
    <r>
      <t>n</t>
    </r>
    <r>
      <rPr>
        <sz val="10"/>
        <rFont val="Calibri"/>
        <family val="2"/>
        <charset val="204"/>
      </rPr>
      <t>q</t>
    </r>
    <r>
      <rPr>
        <vertAlign val="subscript"/>
        <sz val="10"/>
        <rFont val="Calibri"/>
        <family val="2"/>
        <charset val="204"/>
      </rPr>
      <t>x</t>
    </r>
  </si>
  <si>
    <t>nd</t>
  </si>
  <si>
    <t>T73 : Décès selon le sexe, l'âge en années révolues et la survenance du décès avant ou après l’anniversaire de naissance. Année 2014</t>
  </si>
  <si>
    <t>CHAMP : France métropolitaine</t>
  </si>
  <si>
    <t>SEXE</t>
  </si>
  <si>
    <t>Hommes</t>
  </si>
  <si>
    <t>Femmes</t>
  </si>
  <si>
    <t>Décès avant ou après anniversaire</t>
  </si>
  <si>
    <t>Décès avant anniversaire</t>
  </si>
  <si>
    <t>Décès le jour ou après anniversaire</t>
  </si>
  <si>
    <t>Âge en années révolues</t>
  </si>
  <si>
    <t>0 an</t>
  </si>
  <si>
    <t>1 an</t>
  </si>
  <si>
    <t>2 ans</t>
  </si>
  <si>
    <t>3 ans</t>
  </si>
  <si>
    <t>4 ans</t>
  </si>
  <si>
    <t>5 ans</t>
  </si>
  <si>
    <t>6 ans</t>
  </si>
  <si>
    <t>7 ans</t>
  </si>
  <si>
    <t>8 ans</t>
  </si>
  <si>
    <t>9 ans</t>
  </si>
  <si>
    <t>10 ans</t>
  </si>
  <si>
    <t>11 ans</t>
  </si>
  <si>
    <t>12 ans</t>
  </si>
  <si>
    <t>13 ans</t>
  </si>
  <si>
    <t>14 ans</t>
  </si>
  <si>
    <t>15 ans</t>
  </si>
  <si>
    <t>16 ans</t>
  </si>
  <si>
    <t>17 ans</t>
  </si>
  <si>
    <t>18 ans</t>
  </si>
  <si>
    <t>19 ans</t>
  </si>
  <si>
    <t>20 ans</t>
  </si>
  <si>
    <t>21 ans</t>
  </si>
  <si>
    <t>22 ans</t>
  </si>
  <si>
    <t>23 ans</t>
  </si>
  <si>
    <t>24 ans</t>
  </si>
  <si>
    <t>25 ans</t>
  </si>
  <si>
    <t>26 ans</t>
  </si>
  <si>
    <t>27 ans</t>
  </si>
  <si>
    <t>28 ans</t>
  </si>
  <si>
    <t>29 ans</t>
  </si>
  <si>
    <t>30 ans</t>
  </si>
  <si>
    <t>31 ans</t>
  </si>
  <si>
    <t>32 ans</t>
  </si>
  <si>
    <t>33 ans</t>
  </si>
  <si>
    <t>34 ans</t>
  </si>
  <si>
    <t>35 ans</t>
  </si>
  <si>
    <t>36 ans</t>
  </si>
  <si>
    <t>37 ans</t>
  </si>
  <si>
    <t>38 ans</t>
  </si>
  <si>
    <t>39 ans</t>
  </si>
  <si>
    <t>40 ans</t>
  </si>
  <si>
    <t>41 ans</t>
  </si>
  <si>
    <t>42 ans</t>
  </si>
  <si>
    <t>43 ans</t>
  </si>
  <si>
    <t>44 ans</t>
  </si>
  <si>
    <t>45 ans</t>
  </si>
  <si>
    <t>46 ans</t>
  </si>
  <si>
    <t>47 ans</t>
  </si>
  <si>
    <t>48 ans</t>
  </si>
  <si>
    <t>49 ans</t>
  </si>
  <si>
    <t>50 ans</t>
  </si>
  <si>
    <t>51 ans</t>
  </si>
  <si>
    <t>52 ans</t>
  </si>
  <si>
    <t>53 ans</t>
  </si>
  <si>
    <t>54 ans</t>
  </si>
  <si>
    <t>55 ans</t>
  </si>
  <si>
    <t>56 ans</t>
  </si>
  <si>
    <t>57 ans</t>
  </si>
  <si>
    <t>58 ans</t>
  </si>
  <si>
    <t>59 ans</t>
  </si>
  <si>
    <t>60 ans</t>
  </si>
  <si>
    <t>61 ans</t>
  </si>
  <si>
    <t>62 ans</t>
  </si>
  <si>
    <t>63 ans</t>
  </si>
  <si>
    <t>64 ans</t>
  </si>
  <si>
    <t>65 ans</t>
  </si>
  <si>
    <t>66 ans</t>
  </si>
  <si>
    <t>67 ans</t>
  </si>
  <si>
    <t>68 ans</t>
  </si>
  <si>
    <t>69 ans</t>
  </si>
  <si>
    <t>70 ans</t>
  </si>
  <si>
    <t>71 ans</t>
  </si>
  <si>
    <t>72 ans</t>
  </si>
  <si>
    <t>73 ans</t>
  </si>
  <si>
    <t>74 ans</t>
  </si>
  <si>
    <t>75 ans</t>
  </si>
  <si>
    <t>76 ans</t>
  </si>
  <si>
    <t>77 ans</t>
  </si>
  <si>
    <t>78 ans</t>
  </si>
  <si>
    <t>79 ans</t>
  </si>
  <si>
    <t>80 ans</t>
  </si>
  <si>
    <t>81 ans</t>
  </si>
  <si>
    <t>82 ans</t>
  </si>
  <si>
    <t>83 ans</t>
  </si>
  <si>
    <t>84 ans</t>
  </si>
  <si>
    <t>85 ans</t>
  </si>
  <si>
    <t>86 ans</t>
  </si>
  <si>
    <t>87 ans</t>
  </si>
  <si>
    <t>88 ans</t>
  </si>
  <si>
    <t>89 ans</t>
  </si>
  <si>
    <t>90 ans</t>
  </si>
  <si>
    <t>91 ans</t>
  </si>
  <si>
    <t>92 ans</t>
  </si>
  <si>
    <t>93 ans</t>
  </si>
  <si>
    <t>94 ans</t>
  </si>
  <si>
    <t>95 ans</t>
  </si>
  <si>
    <t>96 ans</t>
  </si>
  <si>
    <t>97 ans</t>
  </si>
  <si>
    <t>98 ans</t>
  </si>
  <si>
    <t>99 ans</t>
  </si>
  <si>
    <t>100 ans</t>
  </si>
  <si>
    <t>101 ans</t>
  </si>
  <si>
    <t>102 ans</t>
  </si>
  <si>
    <t>103 ans</t>
  </si>
  <si>
    <t>104 ans</t>
  </si>
  <si>
    <t>105 ans ou plus</t>
  </si>
  <si>
    <t xml:space="preserve">Lecture : </t>
  </si>
  <si>
    <t xml:space="preserve">En 2014, 2 598 enfants sont décédés à 0 an c’est-à-dire avant d’avoir atteint leur premier anniversaire : 315 étaient nés en 2013 et 2 283 étaient nés en 2014. </t>
  </si>
  <si>
    <t xml:space="preserve">En 2014, 209 enfants sont décédés à 1 an révolu : 99 étaient nés en 2012 et 110 étaient nés en 2013. </t>
  </si>
  <si>
    <t>Ainsi, en 2014,  425 (315+110) enfants nés en 2013 sont décédés.</t>
  </si>
  <si>
    <t xml:space="preserve">N.B. Pour les enfants décédés à 0 an, la date du premier anniversaire n’étant pas atteinte, seule l'année de naissance partage les enfants décédés. </t>
  </si>
  <si>
    <t>Source : Insee, statistiques de l'état civil</t>
  </si>
  <si>
    <t>Pyramide des âges au 1er janvier 2014, France métropolitaine</t>
  </si>
  <si>
    <t>Mis à jour : janvier 2016</t>
  </si>
  <si>
    <t>Champ : France métropolitaine</t>
  </si>
  <si>
    <t>Source : Insee, estimations de population (résultats provisoires à fin 2015)</t>
  </si>
  <si>
    <t>Année de naissance</t>
  </si>
  <si>
    <t>Âge révolu</t>
  </si>
  <si>
    <t>Nombre d'hommes</t>
  </si>
  <si>
    <t>Nombre de femmes</t>
  </si>
  <si>
    <t>1908 ou avant</t>
  </si>
  <si>
    <t>105 ou plus</t>
  </si>
  <si>
    <t>Total</t>
  </si>
  <si>
    <t>Pyramide des âges au 1er janvier 2015, France métropolitaine</t>
  </si>
  <si>
    <t>1909 ou avant</t>
  </si>
  <si>
    <t>France (métro) 2014</t>
  </si>
  <si>
    <t>Pop 1.1.14</t>
  </si>
  <si>
    <t>Pop 1.1.15</t>
  </si>
  <si>
    <t>D'</t>
  </si>
  <si>
    <t>D''</t>
  </si>
  <si>
    <r>
      <rPr>
        <vertAlign val="subscript"/>
        <sz val="11"/>
        <color theme="1"/>
        <rFont val="Calibri"/>
        <family val="2"/>
        <charset val="204"/>
        <scheme val="minor"/>
      </rPr>
      <t>1</t>
    </r>
    <r>
      <rPr>
        <sz val="10"/>
        <rFont val="Arial"/>
        <family val="2"/>
        <charset val="204"/>
      </rPr>
      <t>p</t>
    </r>
    <r>
      <rPr>
        <vertAlign val="subscript"/>
        <sz val="11"/>
        <color theme="1"/>
        <rFont val="Calibri"/>
        <family val="2"/>
        <charset val="204"/>
        <scheme val="minor"/>
      </rPr>
      <t>x</t>
    </r>
  </si>
  <si>
    <r>
      <t>S</t>
    </r>
    <r>
      <rPr>
        <vertAlign val="subscript"/>
        <sz val="11"/>
        <color theme="1"/>
        <rFont val="Calibri"/>
        <family val="2"/>
        <charset val="204"/>
        <scheme val="minor"/>
      </rPr>
      <t>x</t>
    </r>
  </si>
  <si>
    <r>
      <rPr>
        <vertAlign val="subscript"/>
        <sz val="11"/>
        <color theme="1"/>
        <rFont val="Calibri"/>
        <family val="2"/>
        <charset val="204"/>
        <scheme val="minor"/>
      </rPr>
      <t>1</t>
    </r>
    <r>
      <rPr>
        <sz val="10"/>
        <rFont val="Arial"/>
        <family val="2"/>
        <charset val="204"/>
      </rPr>
      <t>q</t>
    </r>
    <r>
      <rPr>
        <vertAlign val="subscript"/>
        <sz val="11"/>
        <color theme="1"/>
        <rFont val="Calibri"/>
        <family val="2"/>
        <charset val="204"/>
        <scheme val="minor"/>
      </rPr>
      <t>x</t>
    </r>
  </si>
  <si>
    <r>
      <rPr>
        <vertAlign val="subscript"/>
        <sz val="11"/>
        <color theme="1"/>
        <rFont val="Calibri"/>
        <family val="2"/>
        <charset val="204"/>
        <scheme val="minor"/>
      </rPr>
      <t>1</t>
    </r>
    <r>
      <rPr>
        <sz val="10"/>
        <rFont val="Arial"/>
        <family val="2"/>
        <charset val="204"/>
      </rPr>
      <t>d</t>
    </r>
    <r>
      <rPr>
        <vertAlign val="subscript"/>
        <sz val="11"/>
        <color theme="1"/>
        <rFont val="Calibri"/>
        <family val="2"/>
        <charset val="204"/>
        <scheme val="minor"/>
      </rPr>
      <t>x</t>
    </r>
  </si>
  <si>
    <r>
      <rPr>
        <vertAlign val="subscript"/>
        <sz val="11"/>
        <color theme="1"/>
        <rFont val="Calibri"/>
        <family val="2"/>
        <charset val="204"/>
        <scheme val="minor"/>
      </rPr>
      <t>1</t>
    </r>
    <r>
      <rPr>
        <sz val="10"/>
        <rFont val="Arial"/>
        <family val="2"/>
        <charset val="204"/>
      </rPr>
      <t>a</t>
    </r>
    <r>
      <rPr>
        <vertAlign val="subscript"/>
        <sz val="11"/>
        <color theme="1"/>
        <rFont val="Calibri"/>
        <family val="2"/>
        <charset val="204"/>
        <scheme val="minor"/>
      </rPr>
      <t>x</t>
    </r>
  </si>
  <si>
    <r>
      <rPr>
        <vertAlign val="subscript"/>
        <sz val="11"/>
        <color theme="1"/>
        <rFont val="Calibri"/>
        <family val="2"/>
        <charset val="204"/>
        <scheme val="minor"/>
      </rPr>
      <t>1</t>
    </r>
    <r>
      <rPr>
        <sz val="10"/>
        <rFont val="Arial"/>
        <family val="2"/>
        <charset val="204"/>
      </rPr>
      <t>L</t>
    </r>
    <r>
      <rPr>
        <vertAlign val="subscript"/>
        <sz val="11"/>
        <color theme="1"/>
        <rFont val="Calibri"/>
        <family val="2"/>
        <charset val="204"/>
        <scheme val="minor"/>
      </rPr>
      <t>x</t>
    </r>
  </si>
  <si>
    <r>
      <rPr>
        <vertAlign val="subscript"/>
        <sz val="11"/>
        <color theme="1"/>
        <rFont val="Calibri"/>
        <family val="2"/>
        <charset val="204"/>
        <scheme val="minor"/>
      </rPr>
      <t>1</t>
    </r>
    <r>
      <rPr>
        <sz val="10"/>
        <rFont val="Arial"/>
        <family val="2"/>
        <charset val="204"/>
      </rPr>
      <t>m</t>
    </r>
    <r>
      <rPr>
        <vertAlign val="subscript"/>
        <sz val="11"/>
        <color theme="1"/>
        <rFont val="Calibri"/>
        <family val="2"/>
        <charset val="204"/>
        <scheme val="minor"/>
      </rPr>
      <t>x</t>
    </r>
  </si>
  <si>
    <r>
      <rPr>
        <sz val="10"/>
        <rFont val="Arial"/>
        <family val="2"/>
        <charset val="204"/>
      </rPr>
      <t>T</t>
    </r>
    <r>
      <rPr>
        <vertAlign val="subscript"/>
        <sz val="11"/>
        <color theme="1"/>
        <rFont val="Calibri"/>
        <family val="2"/>
        <charset val="204"/>
        <scheme val="minor"/>
      </rPr>
      <t>x</t>
    </r>
  </si>
  <si>
    <r>
      <t>e</t>
    </r>
    <r>
      <rPr>
        <vertAlign val="subscript"/>
        <sz val="11"/>
        <color theme="1"/>
        <rFont val="Calibri"/>
        <family val="2"/>
        <charset val="204"/>
        <scheme val="minor"/>
      </rPr>
      <t>x</t>
    </r>
  </si>
  <si>
    <t>Tables de morlatité, 2014, France métropolitaine</t>
  </si>
  <si>
    <t>Source :</t>
  </si>
  <si>
    <t>INSEE (T77 : Décès d'enfants de moins d'un an selon le sexe et la durée de vie)</t>
  </si>
  <si>
    <t>Filles</t>
  </si>
  <si>
    <t>Garçons</t>
  </si>
  <si>
    <t>durée de vie</t>
  </si>
  <si>
    <t>Ensemble des moins d'un an</t>
  </si>
  <si>
    <t>(jours)</t>
  </si>
  <si>
    <t>Nés l'année précédente</t>
  </si>
  <si>
    <t>Nés la même année</t>
  </si>
  <si>
    <t>0 jour</t>
  </si>
  <si>
    <t>1 jour</t>
  </si>
  <si>
    <t>2 jours</t>
  </si>
  <si>
    <t>3 jours</t>
  </si>
  <si>
    <t>4 jours</t>
  </si>
  <si>
    <t>5 jours</t>
  </si>
  <si>
    <t>6 jours</t>
  </si>
  <si>
    <t>7 à 13 jours</t>
  </si>
  <si>
    <t>14 à 20 jours</t>
  </si>
  <si>
    <t>21 à 27 jours</t>
  </si>
  <si>
    <t>28 à 60 jours</t>
  </si>
  <si>
    <t>61 à 90 jours</t>
  </si>
  <si>
    <t>91 à 120 jours</t>
  </si>
  <si>
    <t>121 à 150 jours</t>
  </si>
  <si>
    <t>151 à 180 jours</t>
  </si>
  <si>
    <t>181 à 210 jours</t>
  </si>
  <si>
    <t>211 à 240 jours</t>
  </si>
  <si>
    <t>241 à 270 jours</t>
  </si>
  <si>
    <t>271 à 301 jours</t>
  </si>
  <si>
    <t>302 à 332 jours</t>
  </si>
  <si>
    <t>333 à 365 jours</t>
  </si>
  <si>
    <r>
      <rPr>
        <vertAlign val="subscript"/>
        <sz val="11"/>
        <color theme="1"/>
        <rFont val="Calibri"/>
        <family val="2"/>
        <charset val="204"/>
        <scheme val="minor"/>
      </rPr>
      <t>1</t>
    </r>
    <r>
      <rPr>
        <sz val="10"/>
        <rFont val="Arial"/>
        <family val="2"/>
        <charset val="204"/>
      </rPr>
      <t>a</t>
    </r>
    <r>
      <rPr>
        <vertAlign val="subscript"/>
        <sz val="11"/>
        <color theme="1"/>
        <rFont val="Calibri"/>
        <family val="2"/>
        <charset val="204"/>
        <scheme val="minor"/>
      </rPr>
      <t>0</t>
    </r>
    <r>
      <rPr>
        <sz val="10"/>
        <rFont val="Arial"/>
        <family val="2"/>
        <charset val="204"/>
      </rPr>
      <t xml:space="preserve"> (jours)</t>
    </r>
  </si>
  <si>
    <r>
      <rPr>
        <vertAlign val="subscript"/>
        <sz val="11"/>
        <color theme="1"/>
        <rFont val="Calibri"/>
        <family val="2"/>
        <charset val="204"/>
        <scheme val="minor"/>
      </rPr>
      <t>1</t>
    </r>
    <r>
      <rPr>
        <sz val="10"/>
        <rFont val="Arial"/>
        <family val="2"/>
        <charset val="204"/>
      </rPr>
      <t>a</t>
    </r>
    <r>
      <rPr>
        <vertAlign val="subscript"/>
        <sz val="11"/>
        <color theme="1"/>
        <rFont val="Calibri"/>
        <family val="2"/>
        <charset val="204"/>
        <scheme val="minor"/>
      </rPr>
      <t>0</t>
    </r>
    <r>
      <rPr>
        <sz val="10"/>
        <rFont val="Arial"/>
        <family val="2"/>
        <charset val="204"/>
      </rPr>
      <t xml:space="preserve"> (ans)</t>
    </r>
  </si>
  <si>
    <t xml:space="preserve">construisez la table de mortalité masculine et féminine pour la France métropolitaine de 2014 </t>
  </si>
  <si>
    <t xml:space="preserve"> -Quelles est la probabilité de survivre jusqu'à l'âge de 60 ans pour un homme et pour une femmes qui ont atteint 18 ans.</t>
  </si>
  <si>
    <t>- Calculez la durée moyenne de vie à l'âge actif (15-65 ans) pour les hommes et pour les femmes.</t>
  </si>
  <si>
    <t xml:space="preserve"> -Construisez les tables abrégées de mortalité masculine et féminine à partir de taux en utilisant les hypothèses différentes sur la distibution de la probabilité de survie à l'intérieur des intervalles d'âges.</t>
  </si>
  <si>
    <t>A partir de taux de mortalité par groupes d'âge et par sexe</t>
  </si>
  <si>
    <t>- sur la répatition de la population par âge révolu et par sexe au 1 janvier</t>
  </si>
  <si>
    <t>- sur les décès d'enfants de moins d'un an selon le sexe et la durée de vie (INSEE, Table T 77)</t>
  </si>
  <si>
    <t>- sur les décès selon le sexe, l'âge en années révolues  en 2014 (INSEE, Table T 73)</t>
  </si>
  <si>
    <t>A partir des données de la statistiques d'état civil de l'année 2014</t>
  </si>
  <si>
    <t>TABLEAU 35 - NES VIVANTS ET ENFANTS SANS VIE PAR SEXE (TERRITOIRE ACTUEL)</t>
  </si>
  <si>
    <t>Nés vivants</t>
  </si>
  <si>
    <t>Enfants sans vie (ou mort-nés)</t>
  </si>
  <si>
    <t>vivants</t>
  </si>
  <si>
    <t>sans vie</t>
  </si>
  <si>
    <t>pour 100</t>
  </si>
  <si>
    <t>Année</t>
  </si>
  <si>
    <t>nés</t>
  </si>
  <si>
    <t>filles</t>
  </si>
  <si>
    <t xml:space="preserve"> vivants</t>
  </si>
  <si>
    <t xml:space="preserve"> vivantes</t>
  </si>
  <si>
    <t xml:space="preserve">. </t>
  </si>
  <si>
    <t xml:space="preserve">N.B. La répartition des enfants sans vie par sexe n'est pas disponible à partir de 2000. </t>
  </si>
  <si>
    <t>La forte évolution du nombre d’enfants sans vie est liée à un changement législatif : selon une circulaire de novembre 2001,  un acte d’enfant sans vie correspond désormais au terme de vingt-deux semaines d’aménorrhée ou à un poids de 500 grammes.</t>
  </si>
  <si>
    <t xml:space="preserve">Ces critères se substituent au délai de 180 jours de gestation prévu dans l’état civil. </t>
  </si>
  <si>
    <t>nais14</t>
  </si>
  <si>
    <t>SM</t>
  </si>
  <si>
    <r>
      <rPr>
        <vertAlign val="subscript"/>
        <sz val="10"/>
        <rFont val="Calibri"/>
        <family val="2"/>
      </rPr>
      <t>1</t>
    </r>
    <r>
      <rPr>
        <sz val="10"/>
        <rFont val="Calibri"/>
        <family val="2"/>
        <charset val="204"/>
      </rPr>
      <t>a</t>
    </r>
    <r>
      <rPr>
        <vertAlign val="subscript"/>
        <sz val="10"/>
        <rFont val="Calibri"/>
        <family val="2"/>
      </rPr>
      <t xml:space="preserve">0 </t>
    </r>
    <r>
      <rPr>
        <sz val="10"/>
        <rFont val="Calibri"/>
        <family val="2"/>
      </rPr>
      <t>=</t>
    </r>
  </si>
  <si>
    <r>
      <rPr>
        <vertAlign val="subscript"/>
        <sz val="10"/>
        <rFont val="Calibri"/>
        <family val="2"/>
      </rPr>
      <t>4</t>
    </r>
    <r>
      <rPr>
        <sz val="10"/>
        <rFont val="Calibri"/>
        <family val="2"/>
        <charset val="204"/>
      </rPr>
      <t>a</t>
    </r>
    <r>
      <rPr>
        <vertAlign val="subscript"/>
        <sz val="10"/>
        <rFont val="Calibri"/>
        <family val="2"/>
      </rPr>
      <t xml:space="preserve">1 </t>
    </r>
    <r>
      <rPr>
        <sz val="10"/>
        <rFont val="Calibri"/>
        <family val="2"/>
      </rPr>
      <t>=</t>
    </r>
  </si>
  <si>
    <t>https://www.insee.fr/fr/statistiques/fichier/3124970/T77.xls</t>
  </si>
  <si>
    <t>https://www.insee.fr/fr/statistiques/fichier/3053193/T73.xls</t>
  </si>
  <si>
    <r>
      <t>v</t>
    </r>
    <r>
      <rPr>
        <vertAlign val="subscript"/>
        <sz val="10"/>
        <rFont val="Calibri"/>
        <family val="2"/>
        <charset val="204"/>
        <scheme val="minor"/>
      </rPr>
      <t>x</t>
    </r>
    <r>
      <rPr>
        <vertAlign val="superscript"/>
        <sz val="10"/>
        <rFont val="Calibri"/>
        <family val="2"/>
        <charset val="204"/>
        <scheme val="minor"/>
      </rPr>
      <t>L</t>
    </r>
  </si>
  <si>
    <t xml:space="preserve">https://www.insee.fr/fr/statistiques/1406298?sommaire=1406302 </t>
  </si>
  <si>
    <t xml:space="preserve">https://www.insee.fr/fr/statistiques/2117274?sommaire=2117290 </t>
  </si>
  <si>
    <t>Colonnes supplémentaires pour les graphiques</t>
  </si>
  <si>
    <t>Sx méthode A</t>
  </si>
  <si>
    <t>Sx méthode exp</t>
  </si>
  <si>
    <t>Comparaison de Sx des tables "actuarielle" et "exponentielle"</t>
  </si>
  <si>
    <t>Sx méthode INSEE</t>
  </si>
  <si>
    <t>Comparaison de Sx des tables "actuarielle" et "INSEE"</t>
  </si>
  <si>
    <t>Comparaison de Sx des tables "exponentielle" et "INSEE"</t>
  </si>
  <si>
    <r>
      <rPr>
        <vertAlign val="subscript"/>
        <sz val="11"/>
        <color theme="1"/>
        <rFont val="Calibri"/>
        <family val="2"/>
        <charset val="204"/>
        <scheme val="minor"/>
      </rPr>
      <t>1</t>
    </r>
    <r>
      <rPr>
        <sz val="10"/>
        <rFont val="Arial"/>
        <family val="2"/>
        <charset val="204"/>
      </rPr>
      <t>M</t>
    </r>
    <r>
      <rPr>
        <vertAlign val="subscript"/>
        <sz val="11"/>
        <color theme="1"/>
        <rFont val="Calibri"/>
        <family val="2"/>
        <charset val="204"/>
        <scheme val="minor"/>
      </rPr>
      <t>x</t>
    </r>
  </si>
  <si>
    <t>France (métro) 2014 : Données</t>
  </si>
  <si>
    <t>Tables de mortalité (modèle)</t>
  </si>
  <si>
    <t>Graphique</t>
  </si>
  <si>
    <r>
      <rPr>
        <vertAlign val="subscript"/>
        <sz val="10"/>
        <rFont val="Calibri"/>
        <family val="2"/>
        <charset val="204"/>
      </rPr>
      <t>3</t>
    </r>
    <r>
      <rPr>
        <sz val="10"/>
        <rFont val="Calibri"/>
        <family val="2"/>
        <charset val="204"/>
      </rPr>
      <t>q</t>
    </r>
    <r>
      <rPr>
        <vertAlign val="subscript"/>
        <sz val="10"/>
        <rFont val="Calibri"/>
        <family val="2"/>
        <charset val="204"/>
      </rPr>
      <t>15</t>
    </r>
  </si>
  <si>
    <r>
      <t>S</t>
    </r>
    <r>
      <rPr>
        <vertAlign val="subscript"/>
        <sz val="10"/>
        <rFont val="Calibri"/>
        <family val="2"/>
        <charset val="204"/>
      </rPr>
      <t>18</t>
    </r>
  </si>
  <si>
    <r>
      <rPr>
        <vertAlign val="subscript"/>
        <sz val="10"/>
        <rFont val="Calibri"/>
        <family val="2"/>
        <charset val="204"/>
      </rPr>
      <t>42</t>
    </r>
    <r>
      <rPr>
        <sz val="10"/>
        <rFont val="Calibri"/>
        <family val="2"/>
        <charset val="204"/>
      </rPr>
      <t>p</t>
    </r>
    <r>
      <rPr>
        <vertAlign val="subscript"/>
        <sz val="10"/>
        <rFont val="Calibri"/>
        <family val="2"/>
        <charset val="204"/>
      </rPr>
      <t>18</t>
    </r>
  </si>
  <si>
    <t>avec la formules de conversion "actuarielle"</t>
  </si>
  <si>
    <t>avec la formules "exponentielle"</t>
  </si>
  <si>
    <t>Exercice 0</t>
  </si>
  <si>
    <t>A partir des nombres de survivants à l'âge exacte et le taux de mortalité</t>
  </si>
  <si>
    <t>de la dernier group d'âge calculez tous les indicateurs d'une table de mortalité</t>
  </si>
  <si>
    <t>pour la population française de sexe féminin en 1816 et 2010</t>
  </si>
  <si>
    <t>https://www.insee.fr/fr/statistiques/2045470</t>
  </si>
  <si>
    <t>https://www.insee.fr/fr/statistiques/4503164?sommaire=4503178</t>
  </si>
  <si>
    <t xml:space="preserve">https://www.insee.fr/fr/statistiques/fichier/4503164/fm_t6.xlsx </t>
  </si>
  <si>
    <t>1 - avec la méthode "actuarielle" directe (calculs directe des quotients par âge)</t>
  </si>
  <si>
    <t>2 - à partir de l'hypothèse de la croissance exponentielle</t>
  </si>
  <si>
    <t>3 - avec l'algorithme de l'INSEE</t>
  </si>
  <si>
    <t>4 - comparez les résultats</t>
  </si>
  <si>
    <t>5 -présentez graphiquement les élements principaux de la table de mortalité</t>
  </si>
  <si>
    <t>6 -  quelle est la "durée de vie probable" en 2014, prezentez-la sur le graphique approprié</t>
  </si>
  <si>
    <t>7 - quelle est l'âge modal au décès selon les tables de mortalité 2014</t>
  </si>
  <si>
    <r>
      <t xml:space="preserve">hypothèse : si x&gt;1,--&gt; </t>
    </r>
    <r>
      <rPr>
        <b/>
        <vertAlign val="subscript"/>
        <sz val="10"/>
        <rFont val="Calibri"/>
        <family val="2"/>
        <charset val="204"/>
      </rPr>
      <t>n</t>
    </r>
    <r>
      <rPr>
        <b/>
        <sz val="10"/>
        <rFont val="Calibri"/>
        <family val="2"/>
        <charset val="204"/>
      </rPr>
      <t>a</t>
    </r>
    <r>
      <rPr>
        <b/>
        <vertAlign val="subscript"/>
        <sz val="10"/>
        <rFont val="Calibri"/>
        <family val="2"/>
        <charset val="204"/>
      </rPr>
      <t>x</t>
    </r>
    <r>
      <rPr>
        <b/>
        <sz val="10"/>
        <rFont val="Calibri"/>
        <family val="2"/>
        <charset val="204"/>
      </rPr>
      <t>=n/2 ; sinon</t>
    </r>
  </si>
  <si>
    <t>avec la formule "exponentielle"</t>
  </si>
  <si>
    <r>
      <t xml:space="preserve">Méthode alternative de calculs </t>
    </r>
    <r>
      <rPr>
        <vertAlign val="subscript"/>
        <sz val="10"/>
        <rFont val="Calibri"/>
        <family val="2"/>
        <charset val="204"/>
      </rPr>
      <t>n</t>
    </r>
    <r>
      <rPr>
        <sz val="10"/>
        <rFont val="Calibri"/>
        <family val="2"/>
        <charset val="204"/>
      </rPr>
      <t>L</t>
    </r>
    <r>
      <rPr>
        <vertAlign val="subscript"/>
        <sz val="10"/>
        <rFont val="Calibri"/>
        <family val="2"/>
        <charset val="204"/>
      </rPr>
      <t>x</t>
    </r>
  </si>
  <si>
    <t>avec la formule de conversion</t>
  </si>
  <si>
    <r>
      <t xml:space="preserve"> </t>
    </r>
    <r>
      <rPr>
        <vertAlign val="subscript"/>
        <sz val="10"/>
        <rFont val="Calibri"/>
        <family val="2"/>
        <charset val="204"/>
      </rPr>
      <t>n</t>
    </r>
    <r>
      <rPr>
        <sz val="10"/>
        <rFont val="Calibri"/>
        <family val="2"/>
        <charset val="204"/>
      </rPr>
      <t>m</t>
    </r>
    <r>
      <rPr>
        <vertAlign val="subscript"/>
        <sz val="10"/>
        <rFont val="Calibri"/>
        <family val="2"/>
        <charset val="204"/>
      </rPr>
      <t>x</t>
    </r>
    <r>
      <rPr>
        <sz val="10"/>
        <rFont val="Calibri"/>
        <family val="2"/>
        <charset val="204"/>
      </rPr>
      <t xml:space="preserve"> --&gt; </t>
    </r>
    <r>
      <rPr>
        <vertAlign val="subscript"/>
        <sz val="10"/>
        <rFont val="Calibri"/>
        <family val="2"/>
        <charset val="204"/>
      </rPr>
      <t>n</t>
    </r>
    <r>
      <rPr>
        <sz val="10"/>
        <rFont val="Calibri"/>
        <family val="2"/>
        <charset val="204"/>
      </rPr>
      <t>q</t>
    </r>
    <r>
      <rPr>
        <vertAlign val="subscript"/>
        <sz val="10"/>
        <rFont val="Calibri"/>
        <family val="2"/>
        <charset val="204"/>
      </rPr>
      <t>x</t>
    </r>
    <r>
      <rPr>
        <sz val="10"/>
        <rFont val="Calibri"/>
        <family val="2"/>
        <charset val="204"/>
      </rPr>
      <t xml:space="preserve"> dite "actuarielle"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</si>
</sst>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&quot; &quot;"/>
    <numFmt numFmtId="165" formatCode="0.0000"/>
    <numFmt numFmtId="166" formatCode="0.000"/>
    <numFmt numFmtId="167" formatCode="0.000000"/>
    <numFmt numFmtId="168" formatCode="0.0000000"/>
    <numFmt numFmtId="169" formatCode="#,##0.000"/>
    <numFmt numFmtId="170" formatCode="#,##0.000000"/>
    <numFmt numFmtId="171" formatCode="#,##0.0"/>
    <numFmt numFmtId="172" formatCode="#,##0.0&quot; &quot;"/>
    <numFmt numFmtId="173" formatCode="#,##0.00000"/>
  </numFmts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Calibri"/>
      <family val="2"/>
      <charset val="204"/>
    </font>
    <font>
      <vertAlign val="subscript"/>
      <sz val="10"/>
      <name val="Calibri"/>
      <family val="2"/>
      <charset val="204"/>
    </font>
    <font>
      <i/>
      <sz val="10"/>
      <color indexed="10"/>
      <name val="Calibri"/>
      <family val="2"/>
      <charset val="204"/>
    </font>
    <font>
      <sz val="12"/>
      <name val="Calibri"/>
      <family val="2"/>
      <charset val="204"/>
    </font>
    <font>
      <sz val="10"/>
      <color indexed="10"/>
      <name val="Calibri"/>
      <family val="2"/>
      <charset val="204"/>
    </font>
    <font>
      <sz val="10"/>
      <name val="Arial"/>
      <family val="2"/>
      <charset val="204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i/>
      <sz val="9"/>
      <color indexed="8"/>
      <name val="Calibri"/>
      <family val="2"/>
      <charset val="204"/>
      <scheme val="minor"/>
    </font>
    <font>
      <b/>
      <i/>
      <sz val="9"/>
      <color indexed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i/>
      <sz val="8"/>
      <color indexed="8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sz val="8"/>
      <color indexed="81"/>
      <name val="Tahoma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charset val="204"/>
      <scheme val="minor"/>
    </font>
    <font>
      <vertAlign val="subscript"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charset val="204"/>
      <scheme val="minor"/>
    </font>
    <font>
      <vertAlign val="subscript"/>
      <sz val="10"/>
      <name val="Calibri"/>
      <family val="2"/>
      <charset val="204"/>
      <scheme val="minor"/>
    </font>
    <font>
      <vertAlign val="superscript"/>
      <sz val="10"/>
      <name val="Calibri"/>
      <family val="2"/>
      <charset val="204"/>
      <scheme val="minor"/>
    </font>
    <font>
      <vertAlign val="subscript"/>
      <sz val="10"/>
      <name val="Calibri"/>
      <family val="2"/>
    </font>
    <font>
      <sz val="10"/>
      <name val="Calibri"/>
      <family val="2"/>
    </font>
    <font>
      <u/>
      <sz val="10"/>
      <color theme="10"/>
      <name val="Arial"/>
      <family val="2"/>
      <charset val="204"/>
    </font>
    <font>
      <u/>
      <sz val="9"/>
      <color theme="10"/>
      <name val="Arial"/>
      <family val="2"/>
      <charset val="204"/>
    </font>
    <font>
      <sz val="9"/>
      <color theme="1"/>
      <name val="Calibri"/>
      <family val="2"/>
      <scheme val="minor"/>
    </font>
    <font>
      <i/>
      <sz val="10"/>
      <color rgb="FFFF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vertAlign val="subscript"/>
      <sz val="1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9" fontId="6" fillId="0" borderId="0" applyFont="0" applyFill="0" applyBorder="0" applyAlignment="0" applyProtection="0"/>
    <xf numFmtId="0" fontId="13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179"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/>
    </xf>
    <xf numFmtId="164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/>
    <xf numFmtId="2" fontId="8" fillId="0" borderId="0" xfId="0" applyNumberFormat="1" applyFont="1"/>
    <xf numFmtId="0" fontId="9" fillId="0" borderId="0" xfId="0" applyFont="1" applyAlignment="1">
      <alignment horizontal="center"/>
    </xf>
    <xf numFmtId="165" fontId="8" fillId="0" borderId="0" xfId="0" applyNumberFormat="1" applyFont="1"/>
    <xf numFmtId="4" fontId="8" fillId="0" borderId="0" xfId="0" applyNumberFormat="1" applyFont="1"/>
    <xf numFmtId="3" fontId="10" fillId="0" borderId="0" xfId="0" applyNumberFormat="1" applyFont="1"/>
    <xf numFmtId="0" fontId="8" fillId="0" borderId="0" xfId="0" quotePrefix="1" applyFont="1"/>
    <xf numFmtId="167" fontId="8" fillId="0" borderId="0" xfId="0" applyNumberFormat="1" applyFont="1"/>
    <xf numFmtId="168" fontId="8" fillId="0" borderId="0" xfId="0" applyNumberFormat="1" applyFont="1"/>
    <xf numFmtId="166" fontId="8" fillId="0" borderId="0" xfId="0" applyNumberFormat="1" applyFont="1"/>
    <xf numFmtId="3" fontId="12" fillId="0" borderId="0" xfId="0" applyNumberFormat="1" applyFont="1"/>
    <xf numFmtId="0" fontId="9" fillId="2" borderId="0" xfId="0" quotePrefix="1" applyFont="1" applyFill="1" applyAlignment="1">
      <alignment horizontal="center"/>
    </xf>
    <xf numFmtId="4" fontId="8" fillId="2" borderId="0" xfId="0" applyNumberFormat="1" applyFont="1" applyFill="1" applyAlignment="1">
      <alignment horizontal="left"/>
    </xf>
    <xf numFmtId="4" fontId="8" fillId="2" borderId="0" xfId="0" applyNumberFormat="1" applyFont="1" applyFill="1"/>
    <xf numFmtId="0" fontId="9" fillId="2" borderId="0" xfId="0" applyFont="1" applyFill="1" applyAlignment="1">
      <alignment horizontal="center"/>
    </xf>
    <xf numFmtId="10" fontId="8" fillId="2" borderId="0" xfId="1" applyNumberFormat="1" applyFont="1" applyFill="1"/>
    <xf numFmtId="3" fontId="14" fillId="0" borderId="2" xfId="2" applyNumberFormat="1" applyFont="1" applyFill="1" applyBorder="1" applyAlignment="1">
      <alignment vertical="center"/>
    </xf>
    <xf numFmtId="3" fontId="15" fillId="0" borderId="6" xfId="2" applyNumberFormat="1" applyFont="1" applyFill="1" applyBorder="1" applyAlignment="1">
      <alignment vertical="center"/>
    </xf>
    <xf numFmtId="3" fontId="15" fillId="0" borderId="3" xfId="2" applyNumberFormat="1" applyFont="1" applyFill="1" applyBorder="1" applyAlignment="1">
      <alignment vertical="center"/>
    </xf>
    <xf numFmtId="3" fontId="15" fillId="0" borderId="8" xfId="2" applyNumberFormat="1" applyFont="1" applyFill="1" applyBorder="1" applyAlignment="1">
      <alignment vertical="center"/>
    </xf>
    <xf numFmtId="3" fontId="15" fillId="0" borderId="0" xfId="2" applyNumberFormat="1" applyFont="1" applyFill="1" applyBorder="1" applyAlignment="1">
      <alignment vertical="center"/>
    </xf>
    <xf numFmtId="3" fontId="15" fillId="0" borderId="7" xfId="2" applyNumberFormat="1" applyFont="1" applyFill="1" applyBorder="1" applyAlignment="1">
      <alignment vertical="center"/>
    </xf>
    <xf numFmtId="3" fontId="16" fillId="0" borderId="9" xfId="2" applyNumberFormat="1" applyFont="1" applyFill="1" applyBorder="1" applyAlignment="1">
      <alignment horizontal="right" vertical="center" wrapText="1"/>
    </xf>
    <xf numFmtId="3" fontId="20" fillId="0" borderId="9" xfId="2" applyNumberFormat="1" applyFont="1" applyFill="1" applyBorder="1" applyAlignment="1">
      <alignment horizontal="center" vertical="center" wrapText="1"/>
    </xf>
    <xf numFmtId="3" fontId="21" fillId="0" borderId="11" xfId="2" applyNumberFormat="1" applyFont="1" applyFill="1" applyBorder="1" applyAlignment="1">
      <alignment horizontal="center" vertical="center" wrapText="1"/>
    </xf>
    <xf numFmtId="3" fontId="21" fillId="0" borderId="10" xfId="2" applyNumberFormat="1" applyFont="1" applyFill="1" applyBorder="1" applyAlignment="1">
      <alignment horizontal="center" vertical="center" wrapText="1"/>
    </xf>
    <xf numFmtId="3" fontId="16" fillId="0" borderId="9" xfId="2" applyNumberFormat="1" applyFont="1" applyFill="1" applyBorder="1" applyAlignment="1">
      <alignment vertical="center"/>
    </xf>
    <xf numFmtId="3" fontId="19" fillId="0" borderId="9" xfId="2" applyNumberFormat="1" applyFont="1" applyFill="1" applyBorder="1" applyAlignment="1">
      <alignment vertical="center"/>
    </xf>
    <xf numFmtId="3" fontId="19" fillId="0" borderId="11" xfId="2" applyNumberFormat="1" applyFont="1" applyFill="1" applyBorder="1" applyAlignment="1">
      <alignment vertical="center"/>
    </xf>
    <xf numFmtId="3" fontId="19" fillId="0" borderId="10" xfId="2" applyNumberFormat="1" applyFont="1" applyFill="1" applyBorder="1" applyAlignment="1">
      <alignment vertical="center"/>
    </xf>
    <xf numFmtId="3" fontId="19" fillId="0" borderId="2" xfId="2" applyNumberFormat="1" applyFont="1" applyFill="1" applyBorder="1" applyAlignment="1">
      <alignment vertical="center"/>
    </xf>
    <xf numFmtId="3" fontId="19" fillId="0" borderId="8" xfId="2" applyNumberFormat="1" applyFont="1" applyFill="1" applyBorder="1" applyAlignment="1">
      <alignment horizontal="right" vertical="center"/>
    </xf>
    <xf numFmtId="3" fontId="19" fillId="0" borderId="0" xfId="2" applyNumberFormat="1" applyFont="1" applyFill="1" applyBorder="1" applyAlignment="1">
      <alignment horizontal="right" vertical="center"/>
    </xf>
    <xf numFmtId="3" fontId="19" fillId="0" borderId="7" xfId="2" applyNumberFormat="1" applyFont="1" applyFill="1" applyBorder="1" applyAlignment="1">
      <alignment horizontal="right" vertical="center"/>
    </xf>
    <xf numFmtId="3" fontId="19" fillId="0" borderId="8" xfId="2" applyNumberFormat="1" applyFont="1" applyFill="1" applyBorder="1" applyAlignment="1">
      <alignment vertical="center"/>
    </xf>
    <xf numFmtId="3" fontId="17" fillId="0" borderId="4" xfId="2" applyNumberFormat="1" applyFont="1" applyFill="1" applyBorder="1" applyAlignment="1">
      <alignment vertical="center"/>
    </xf>
    <xf numFmtId="3" fontId="19" fillId="0" borderId="4" xfId="2" applyNumberFormat="1" applyFont="1" applyFill="1" applyBorder="1" applyAlignment="1">
      <alignment horizontal="right" vertical="center"/>
    </xf>
    <xf numFmtId="3" fontId="19" fillId="0" borderId="1" xfId="2" applyNumberFormat="1" applyFont="1" applyFill="1" applyBorder="1" applyAlignment="1">
      <alignment horizontal="right" vertical="center"/>
    </xf>
    <xf numFmtId="3" fontId="19" fillId="0" borderId="5" xfId="2" applyNumberFormat="1" applyFont="1" applyFill="1" applyBorder="1" applyAlignment="1">
      <alignment horizontal="right" vertical="center"/>
    </xf>
    <xf numFmtId="3" fontId="18" fillId="0" borderId="0" xfId="2" applyNumberFormat="1" applyFont="1"/>
    <xf numFmtId="0" fontId="6" fillId="0" borderId="0" xfId="3" applyAlignment="1">
      <alignment horizontal="center"/>
    </xf>
    <xf numFmtId="0" fontId="6" fillId="0" borderId="0" xfId="3"/>
    <xf numFmtId="0" fontId="23" fillId="3" borderId="13" xfId="3" applyFont="1" applyFill="1" applyBorder="1" applyAlignment="1">
      <alignment horizontal="center" vertical="center" wrapText="1"/>
    </xf>
    <xf numFmtId="3" fontId="23" fillId="3" borderId="13" xfId="3" applyNumberFormat="1" applyFont="1" applyFill="1" applyBorder="1" applyAlignment="1">
      <alignment horizontal="center" vertical="center" wrapText="1"/>
    </xf>
    <xf numFmtId="0" fontId="6" fillId="0" borderId="14" xfId="3" applyBorder="1" applyAlignment="1">
      <alignment horizontal="left"/>
    </xf>
    <xf numFmtId="0" fontId="6" fillId="0" borderId="14" xfId="3" applyBorder="1" applyAlignment="1">
      <alignment horizontal="center"/>
    </xf>
    <xf numFmtId="3" fontId="6" fillId="0" borderId="14" xfId="3" applyNumberFormat="1" applyBorder="1"/>
    <xf numFmtId="3" fontId="6" fillId="0" borderId="14" xfId="3" quotePrefix="1" applyNumberFormat="1" applyBorder="1"/>
    <xf numFmtId="0" fontId="6" fillId="0" borderId="15" xfId="3" applyBorder="1" applyAlignment="1">
      <alignment horizontal="left"/>
    </xf>
    <xf numFmtId="0" fontId="6" fillId="0" borderId="15" xfId="3" applyBorder="1" applyAlignment="1">
      <alignment horizontal="center"/>
    </xf>
    <xf numFmtId="3" fontId="6" fillId="0" borderId="15" xfId="3" applyNumberFormat="1" applyBorder="1"/>
    <xf numFmtId="3" fontId="6" fillId="0" borderId="15" xfId="3" quotePrefix="1" applyNumberFormat="1" applyBorder="1"/>
    <xf numFmtId="0" fontId="27" fillId="0" borderId="16" xfId="3" applyFont="1" applyBorder="1" applyAlignment="1">
      <alignment horizontal="center"/>
    </xf>
    <xf numFmtId="3" fontId="27" fillId="0" borderId="16" xfId="3" applyNumberFormat="1" applyFont="1" applyBorder="1" applyAlignment="1">
      <alignment horizontal="right"/>
    </xf>
    <xf numFmtId="3" fontId="6" fillId="0" borderId="0" xfId="3" applyNumberFormat="1"/>
    <xf numFmtId="3" fontId="27" fillId="0" borderId="16" xfId="3" applyNumberFormat="1" applyFont="1" applyBorder="1" applyAlignment="1">
      <alignment horizontal="center"/>
    </xf>
    <xf numFmtId="0" fontId="5" fillId="0" borderId="0" xfId="4"/>
    <xf numFmtId="0" fontId="5" fillId="0" borderId="0" xfId="4" applyAlignment="1">
      <alignment horizontal="center"/>
    </xf>
    <xf numFmtId="0" fontId="28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3" fontId="5" fillId="0" borderId="0" xfId="4" applyNumberFormat="1"/>
    <xf numFmtId="169" fontId="5" fillId="0" borderId="0" xfId="4" applyNumberFormat="1"/>
    <xf numFmtId="170" fontId="5" fillId="0" borderId="0" xfId="4" applyNumberFormat="1"/>
    <xf numFmtId="2" fontId="5" fillId="0" borderId="0" xfId="4" applyNumberFormat="1"/>
    <xf numFmtId="171" fontId="5" fillId="0" borderId="0" xfId="4" applyNumberFormat="1"/>
    <xf numFmtId="4" fontId="5" fillId="0" borderId="0" xfId="4" applyNumberFormat="1"/>
    <xf numFmtId="170" fontId="5" fillId="4" borderId="0" xfId="4" applyNumberFormat="1" applyFill="1"/>
    <xf numFmtId="0" fontId="30" fillId="0" borderId="0" xfId="4" applyFont="1"/>
    <xf numFmtId="0" fontId="5" fillId="0" borderId="0" xfId="4" applyAlignment="1">
      <alignment horizontal="right"/>
    </xf>
    <xf numFmtId="9" fontId="0" fillId="0" borderId="0" xfId="5" applyFont="1"/>
    <xf numFmtId="0" fontId="28" fillId="0" borderId="0" xfId="4" applyFont="1" applyAlignment="1">
      <alignment horizontal="right"/>
    </xf>
    <xf numFmtId="166" fontId="5" fillId="0" borderId="0" xfId="4" applyNumberFormat="1"/>
    <xf numFmtId="165" fontId="5" fillId="0" borderId="0" xfId="4" applyNumberFormat="1"/>
    <xf numFmtId="168" fontId="5" fillId="0" borderId="0" xfId="4" applyNumberFormat="1"/>
    <xf numFmtId="3" fontId="31" fillId="0" borderId="0" xfId="4" applyNumberFormat="1" applyFont="1"/>
    <xf numFmtId="2" fontId="31" fillId="0" borderId="0" xfId="4" applyNumberFormat="1" applyFont="1"/>
    <xf numFmtId="0" fontId="32" fillId="0" borderId="0" xfId="0" applyFont="1" applyFill="1"/>
    <xf numFmtId="0" fontId="32" fillId="0" borderId="1" xfId="0" applyFont="1" applyFill="1" applyBorder="1"/>
    <xf numFmtId="0" fontId="32" fillId="0" borderId="17" xfId="0" applyFont="1" applyFill="1" applyBorder="1"/>
    <xf numFmtId="0" fontId="32" fillId="0" borderId="2" xfId="0" applyFont="1" applyFill="1" applyBorder="1"/>
    <xf numFmtId="0" fontId="32" fillId="0" borderId="6" xfId="0" applyFont="1" applyFill="1" applyBorder="1"/>
    <xf numFmtId="0" fontId="32" fillId="0" borderId="3" xfId="0" applyFont="1" applyFill="1" applyBorder="1"/>
    <xf numFmtId="0" fontId="32" fillId="0" borderId="14" xfId="0" applyFont="1" applyFill="1" applyBorder="1"/>
    <xf numFmtId="0" fontId="32" fillId="0" borderId="7" xfId="0" applyFont="1" applyFill="1" applyBorder="1" applyAlignment="1">
      <alignment horizontal="center"/>
    </xf>
    <xf numFmtId="0" fontId="32" fillId="0" borderId="14" xfId="0" applyFont="1" applyFill="1" applyBorder="1" applyAlignment="1">
      <alignment horizontal="center"/>
    </xf>
    <xf numFmtId="0" fontId="32" fillId="0" borderId="4" xfId="0" applyFont="1" applyFill="1" applyBorder="1" applyAlignment="1">
      <alignment horizontal="centerContinuous"/>
    </xf>
    <xf numFmtId="0" fontId="32" fillId="0" borderId="1" xfId="0" applyFont="1" applyFill="1" applyBorder="1" applyAlignment="1">
      <alignment horizontal="centerContinuous"/>
    </xf>
    <xf numFmtId="0" fontId="32" fillId="0" borderId="5" xfId="0" applyFont="1" applyFill="1" applyBorder="1" applyAlignment="1">
      <alignment horizontal="centerContinuous"/>
    </xf>
    <xf numFmtId="0" fontId="32" fillId="0" borderId="4" xfId="0" applyFont="1" applyBorder="1" applyAlignment="1">
      <alignment wrapText="1"/>
    </xf>
    <xf numFmtId="0" fontId="32" fillId="0" borderId="1" xfId="0" applyFont="1" applyBorder="1" applyAlignment="1">
      <alignment wrapText="1"/>
    </xf>
    <xf numFmtId="0" fontId="32" fillId="0" borderId="5" xfId="0" applyFont="1" applyBorder="1" applyAlignment="1">
      <alignment wrapText="1"/>
    </xf>
    <xf numFmtId="0" fontId="32" fillId="0" borderId="0" xfId="0" applyFont="1" applyFill="1" applyBorder="1" applyAlignment="1">
      <alignment horizontal="center"/>
    </xf>
    <xf numFmtId="0" fontId="32" fillId="0" borderId="17" xfId="0" applyFont="1" applyFill="1" applyBorder="1" applyAlignment="1">
      <alignment horizontal="center"/>
    </xf>
    <xf numFmtId="0" fontId="32" fillId="0" borderId="15" xfId="0" applyFont="1" applyFill="1" applyBorder="1" applyAlignment="1">
      <alignment horizontal="center"/>
    </xf>
    <xf numFmtId="0" fontId="32" fillId="0" borderId="1" xfId="0" applyFont="1" applyFill="1" applyBorder="1" applyAlignment="1">
      <alignment horizontal="center"/>
    </xf>
    <xf numFmtId="0" fontId="32" fillId="0" borderId="15" xfId="0" applyFont="1" applyFill="1" applyBorder="1"/>
    <xf numFmtId="164" fontId="32" fillId="0" borderId="0" xfId="0" applyNumberFormat="1" applyFont="1" applyFill="1" applyAlignment="1">
      <alignment horizontal="right"/>
    </xf>
    <xf numFmtId="172" fontId="32" fillId="0" borderId="0" xfId="0" applyNumberFormat="1" applyFont="1" applyFill="1" applyAlignment="1">
      <alignment horizontal="right"/>
    </xf>
    <xf numFmtId="49" fontId="32" fillId="0" borderId="1" xfId="0" applyNumberFormat="1" applyFont="1" applyFill="1" applyBorder="1" applyAlignment="1">
      <alignment horizontal="center"/>
    </xf>
    <xf numFmtId="164" fontId="32" fillId="0" borderId="1" xfId="0" applyNumberFormat="1" applyFont="1" applyFill="1" applyBorder="1" applyAlignment="1">
      <alignment horizontal="right"/>
    </xf>
    <xf numFmtId="172" fontId="32" fillId="0" borderId="1" xfId="0" applyNumberFormat="1" applyFont="1" applyFill="1" applyBorder="1"/>
    <xf numFmtId="49" fontId="32" fillId="0" borderId="0" xfId="0" applyNumberFormat="1" applyFont="1" applyFill="1" applyBorder="1" applyAlignment="1">
      <alignment horizontal="center"/>
    </xf>
    <xf numFmtId="164" fontId="32" fillId="0" borderId="0" xfId="0" applyNumberFormat="1" applyFont="1" applyFill="1" applyBorder="1" applyAlignment="1">
      <alignment horizontal="right"/>
    </xf>
    <xf numFmtId="172" fontId="32" fillId="0" borderId="0" xfId="0" applyNumberFormat="1" applyFont="1" applyFill="1" applyBorder="1"/>
    <xf numFmtId="49" fontId="32" fillId="0" borderId="0" xfId="0" applyNumberFormat="1" applyFont="1" applyFill="1" applyAlignment="1">
      <alignment vertical="center"/>
    </xf>
    <xf numFmtId="172" fontId="32" fillId="0" borderId="0" xfId="0" applyNumberFormat="1" applyFont="1" applyFill="1"/>
    <xf numFmtId="49" fontId="32" fillId="0" borderId="0" xfId="0" applyNumberFormat="1" applyFont="1" applyFill="1" applyBorder="1" applyAlignment="1">
      <alignment horizontal="left"/>
    </xf>
    <xf numFmtId="49" fontId="32" fillId="0" borderId="0" xfId="0" applyNumberFormat="1" applyFont="1" applyFill="1" applyAlignment="1">
      <alignment horizontal="center"/>
    </xf>
    <xf numFmtId="0" fontId="4" fillId="0" borderId="0" xfId="4" applyFont="1"/>
    <xf numFmtId="164" fontId="18" fillId="0" borderId="0" xfId="0" applyNumberFormat="1" applyFont="1" applyFill="1" applyAlignment="1">
      <alignment horizontal="right"/>
    </xf>
    <xf numFmtId="0" fontId="28" fillId="0" borderId="0" xfId="4" applyFont="1"/>
    <xf numFmtId="3" fontId="28" fillId="0" borderId="0" xfId="4" applyNumberFormat="1" applyFont="1"/>
    <xf numFmtId="0" fontId="32" fillId="0" borderId="0" xfId="0" applyFont="1"/>
    <xf numFmtId="164" fontId="32" fillId="0" borderId="0" xfId="0" applyNumberFormat="1" applyFont="1"/>
    <xf numFmtId="3" fontId="32" fillId="0" borderId="0" xfId="0" applyNumberFormat="1" applyFont="1"/>
    <xf numFmtId="171" fontId="32" fillId="0" borderId="0" xfId="0" applyNumberFormat="1" applyFont="1"/>
    <xf numFmtId="173" fontId="32" fillId="0" borderId="0" xfId="0" applyNumberFormat="1" applyFont="1"/>
    <xf numFmtId="2" fontId="32" fillId="0" borderId="0" xfId="0" applyNumberFormat="1" applyFont="1"/>
    <xf numFmtId="0" fontId="36" fillId="0" borderId="0" xfId="0" applyFont="1"/>
    <xf numFmtId="0" fontId="3" fillId="0" borderId="0" xfId="4" applyFont="1"/>
    <xf numFmtId="0" fontId="37" fillId="0" borderId="0" xfId="6"/>
    <xf numFmtId="0" fontId="38" fillId="0" borderId="0" xfId="6" applyFont="1"/>
    <xf numFmtId="0" fontId="32" fillId="0" borderId="0" xfId="0" applyFont="1" applyAlignment="1">
      <alignment horizontal="center"/>
    </xf>
    <xf numFmtId="164" fontId="0" fillId="0" borderId="0" xfId="0" applyNumberFormat="1"/>
    <xf numFmtId="1" fontId="5" fillId="0" borderId="0" xfId="4" applyNumberFormat="1"/>
    <xf numFmtId="0" fontId="2" fillId="0" borderId="0" xfId="4" applyFont="1"/>
    <xf numFmtId="0" fontId="30" fillId="0" borderId="19" xfId="4" applyFont="1" applyBorder="1"/>
    <xf numFmtId="0" fontId="30" fillId="0" borderId="20" xfId="4" applyFont="1" applyBorder="1"/>
    <xf numFmtId="0" fontId="30" fillId="0" borderId="21" xfId="4" applyFont="1" applyBorder="1"/>
    <xf numFmtId="0" fontId="5" fillId="0" borderId="18" xfId="4" applyBorder="1" applyAlignment="1">
      <alignment horizontal="center"/>
    </xf>
    <xf numFmtId="0" fontId="28" fillId="0" borderId="18" xfId="4" applyFont="1" applyBorder="1" applyAlignment="1">
      <alignment horizontal="center"/>
    </xf>
    <xf numFmtId="0" fontId="1" fillId="5" borderId="19" xfId="4" applyFont="1" applyFill="1" applyBorder="1"/>
    <xf numFmtId="0" fontId="5" fillId="5" borderId="20" xfId="4" applyFill="1" applyBorder="1"/>
    <xf numFmtId="0" fontId="5" fillId="5" borderId="21" xfId="4" applyFill="1" applyBorder="1"/>
    <xf numFmtId="0" fontId="30" fillId="0" borderId="18" xfId="4" applyFont="1" applyBorder="1"/>
    <xf numFmtId="0" fontId="5" fillId="0" borderId="18" xfId="4" applyFont="1" applyBorder="1" applyAlignment="1">
      <alignment horizontal="center"/>
    </xf>
    <xf numFmtId="0" fontId="1" fillId="6" borderId="19" xfId="4" applyFont="1" applyFill="1" applyBorder="1"/>
    <xf numFmtId="0" fontId="5" fillId="6" borderId="20" xfId="4" applyFill="1" applyBorder="1"/>
    <xf numFmtId="0" fontId="5" fillId="6" borderId="21" xfId="4" applyFill="1" applyBorder="1"/>
    <xf numFmtId="0" fontId="39" fillId="0" borderId="0" xfId="4" applyFont="1"/>
    <xf numFmtId="0" fontId="8" fillId="0" borderId="0" xfId="0" applyFont="1" applyAlignment="1">
      <alignment horizontal="right"/>
    </xf>
    <xf numFmtId="171" fontId="8" fillId="0" borderId="0" xfId="0" applyNumberFormat="1" applyFont="1"/>
    <xf numFmtId="3" fontId="40" fillId="0" borderId="0" xfId="0" applyNumberFormat="1" applyFont="1"/>
    <xf numFmtId="3" fontId="17" fillId="0" borderId="9" xfId="2" applyNumberFormat="1" applyFont="1" applyFill="1" applyBorder="1" applyAlignment="1">
      <alignment horizontal="center" vertical="center" wrapText="1"/>
    </xf>
    <xf numFmtId="0" fontId="18" fillId="0" borderId="11" xfId="2" applyFont="1" applyBorder="1" applyAlignment="1">
      <alignment horizontal="center" vertical="center" wrapText="1"/>
    </xf>
    <xf numFmtId="0" fontId="18" fillId="0" borderId="10" xfId="2" applyFont="1" applyBorder="1" applyAlignment="1">
      <alignment horizontal="center" vertical="center" wrapText="1"/>
    </xf>
    <xf numFmtId="3" fontId="19" fillId="0" borderId="9" xfId="2" applyNumberFormat="1" applyFont="1" applyFill="1" applyBorder="1" applyAlignment="1">
      <alignment horizontal="center" vertical="center" wrapText="1"/>
    </xf>
    <xf numFmtId="3" fontId="19" fillId="0" borderId="11" xfId="2" applyNumberFormat="1" applyFont="1" applyFill="1" applyBorder="1" applyAlignment="1">
      <alignment horizontal="center" vertical="center" wrapText="1"/>
    </xf>
    <xf numFmtId="3" fontId="19" fillId="0" borderId="10" xfId="2" applyNumberFormat="1" applyFont="1" applyFill="1" applyBorder="1" applyAlignment="1">
      <alignment horizontal="center" vertical="center" wrapText="1"/>
    </xf>
    <xf numFmtId="0" fontId="23" fillId="0" borderId="0" xfId="3" applyFont="1" applyAlignment="1">
      <alignment horizontal="left"/>
    </xf>
    <xf numFmtId="0" fontId="6" fillId="0" borderId="0" xfId="3" applyAlignment="1"/>
    <xf numFmtId="0" fontId="15" fillId="0" borderId="0" xfId="3" applyFont="1" applyAlignment="1">
      <alignment horizontal="left"/>
    </xf>
    <xf numFmtId="0" fontId="24" fillId="0" borderId="0" xfId="3" applyFont="1" applyAlignment="1">
      <alignment horizontal="left"/>
    </xf>
    <xf numFmtId="0" fontId="25" fillId="0" borderId="0" xfId="3" applyFont="1" applyAlignment="1">
      <alignment horizontal="center"/>
    </xf>
    <xf numFmtId="0" fontId="26" fillId="0" borderId="12" xfId="3" applyFont="1" applyBorder="1" applyAlignment="1"/>
    <xf numFmtId="0" fontId="6" fillId="0" borderId="12" xfId="3" applyBorder="1" applyAlignment="1"/>
    <xf numFmtId="0" fontId="32" fillId="0" borderId="8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/>
    </xf>
    <xf numFmtId="0" fontId="32" fillId="0" borderId="7" xfId="0" applyFont="1" applyFill="1" applyBorder="1" applyAlignment="1">
      <alignment horizontal="center"/>
    </xf>
    <xf numFmtId="0" fontId="32" fillId="0" borderId="8" xfId="0" applyFont="1" applyFill="1" applyBorder="1" applyAlignment="1">
      <alignment horizontal="center" wrapText="1"/>
    </xf>
    <xf numFmtId="0" fontId="32" fillId="0" borderId="0" xfId="0" applyFont="1" applyFill="1" applyBorder="1" applyAlignment="1">
      <alignment horizontal="center" wrapText="1"/>
    </xf>
    <xf numFmtId="0" fontId="32" fillId="0" borderId="7" xfId="0" applyFont="1" applyFill="1" applyBorder="1" applyAlignment="1">
      <alignment horizontal="center" wrapText="1"/>
    </xf>
    <xf numFmtId="49" fontId="32" fillId="0" borderId="0" xfId="0" applyNumberFormat="1" applyFont="1" applyFill="1" applyBorder="1" applyAlignment="1">
      <alignment horizontal="left" wrapText="1"/>
    </xf>
    <xf numFmtId="0" fontId="32" fillId="0" borderId="0" xfId="0" applyFont="1" applyAlignment="1">
      <alignment wrapText="1"/>
    </xf>
    <xf numFmtId="0" fontId="1" fillId="0" borderId="8" xfId="4" applyFont="1" applyBorder="1" applyAlignment="1">
      <alignment horizontal="center"/>
    </xf>
    <xf numFmtId="0" fontId="1" fillId="0" borderId="0" xfId="4" applyFont="1" applyAlignment="1">
      <alignment horizontal="center"/>
    </xf>
    <xf numFmtId="0" fontId="41" fillId="0" borderId="0" xfId="3" applyFont="1"/>
    <xf numFmtId="0" fontId="42" fillId="0" borderId="0" xfId="3" applyFont="1"/>
    <xf numFmtId="0" fontId="32" fillId="0" borderId="0" xfId="3" applyFont="1"/>
    <xf numFmtId="0" fontId="42" fillId="0" borderId="0" xfId="3" quotePrefix="1" applyFont="1" applyAlignment="1">
      <alignment horizontal="left"/>
    </xf>
    <xf numFmtId="0" fontId="43" fillId="0" borderId="0" xfId="3" quotePrefix="1" applyFont="1" applyAlignment="1">
      <alignment horizontal="left"/>
    </xf>
    <xf numFmtId="0" fontId="18" fillId="0" borderId="0" xfId="3" applyFont="1"/>
    <xf numFmtId="0" fontId="42" fillId="0" borderId="0" xfId="3" quotePrefix="1" applyFont="1"/>
    <xf numFmtId="0" fontId="44" fillId="0" borderId="0" xfId="0" applyFont="1"/>
  </cellXfs>
  <cellStyles count="7">
    <cellStyle name="Lien hypertexte" xfId="6" builtinId="8"/>
    <cellStyle name="Normal" xfId="0" builtinId="0"/>
    <cellStyle name="Normal 2" xfId="2" xr:uid="{00000000-0005-0000-0000-000001000000}"/>
    <cellStyle name="Normal 2 2" xfId="3" xr:uid="{00000000-0005-0000-0000-000002000000}"/>
    <cellStyle name="Normal 3" xfId="4" xr:uid="{00000000-0005-0000-0000-000003000000}"/>
    <cellStyle name="Pourcentage" xfId="1" builtinId="5"/>
    <cellStyle name="Pourcentage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'Homme a'!$B$1:$B$2</c:f>
          <c:strCache>
            <c:ptCount val="2"/>
            <c:pt idx="0">
              <c:v>France (métro) 2014</c:v>
            </c:pt>
            <c:pt idx="1">
              <c:v>Hommes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128174532927001"/>
          <c:y val="0.15476851851851853"/>
          <c:w val="0.78556140991592349"/>
          <c:h val="0.74942876932050173"/>
        </c:manualLayout>
      </c:layout>
      <c:scatterChart>
        <c:scatterStyle val="smooth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'Homme a'!$A$4:$A$109</c:f>
              <c:numCache>
                <c:formatCode>General</c:formatCode>
                <c:ptCount val="10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</c:numCache>
            </c:numRef>
          </c:xVal>
          <c:yVal>
            <c:numRef>
              <c:f>'Homme a'!$G$4:$G$109</c:f>
              <c:numCache>
                <c:formatCode>#,##0</c:formatCode>
                <c:ptCount val="106"/>
                <c:pt idx="0">
                  <c:v>1000000</c:v>
                </c:pt>
                <c:pt idx="1">
                  <c:v>996256.00432948803</c:v>
                </c:pt>
                <c:pt idx="2">
                  <c:v>995971.63951678504</c:v>
                </c:pt>
                <c:pt idx="3">
                  <c:v>995819.24639060418</c:v>
                </c:pt>
                <c:pt idx="4">
                  <c:v>995689.51931804488</c:v>
                </c:pt>
                <c:pt idx="5">
                  <c:v>995571.84299640183</c:v>
                </c:pt>
                <c:pt idx="6">
                  <c:v>995473.92611952883</c:v>
                </c:pt>
                <c:pt idx="7">
                  <c:v>995381.06020258216</c:v>
                </c:pt>
                <c:pt idx="8">
                  <c:v>995283.72089194576</c:v>
                </c:pt>
                <c:pt idx="9">
                  <c:v>995210.7597596324</c:v>
                </c:pt>
                <c:pt idx="10">
                  <c:v>995124.38021758106</c:v>
                </c:pt>
                <c:pt idx="11">
                  <c:v>995064.9895479352</c:v>
                </c:pt>
                <c:pt idx="12">
                  <c:v>994990.80286389228</c:v>
                </c:pt>
                <c:pt idx="13">
                  <c:v>994888.13108117494</c:v>
                </c:pt>
                <c:pt idx="14">
                  <c:v>994787.21641070826</c:v>
                </c:pt>
                <c:pt idx="15">
                  <c:v>994655.96036717761</c:v>
                </c:pt>
                <c:pt idx="16">
                  <c:v>994484.10740485834</c:v>
                </c:pt>
                <c:pt idx="17">
                  <c:v>994262.95841114805</c:v>
                </c:pt>
                <c:pt idx="18">
                  <c:v>993964.74798196787</c:v>
                </c:pt>
                <c:pt idx="19">
                  <c:v>993582.0344564775</c:v>
                </c:pt>
                <c:pt idx="20">
                  <c:v>993089.89062646881</c:v>
                </c:pt>
                <c:pt idx="21">
                  <c:v>992526.7922105965</c:v>
                </c:pt>
                <c:pt idx="22">
                  <c:v>992004.06510573626</c:v>
                </c:pt>
                <c:pt idx="23">
                  <c:v>991398.5710080791</c:v>
                </c:pt>
                <c:pt idx="24">
                  <c:v>990800.87667567621</c:v>
                </c:pt>
                <c:pt idx="25">
                  <c:v>990173.35549122305</c:v>
                </c:pt>
                <c:pt idx="26">
                  <c:v>989473.52401376434</c:v>
                </c:pt>
                <c:pt idx="27">
                  <c:v>988813.51846592803</c:v>
                </c:pt>
                <c:pt idx="28">
                  <c:v>988112.45074403391</c:v>
                </c:pt>
                <c:pt idx="29">
                  <c:v>987354.5893483609</c:v>
                </c:pt>
                <c:pt idx="30">
                  <c:v>986535.90447681677</c:v>
                </c:pt>
                <c:pt idx="31">
                  <c:v>985643.27102242841</c:v>
                </c:pt>
                <c:pt idx="32">
                  <c:v>984905.25213203568</c:v>
                </c:pt>
                <c:pt idx="33">
                  <c:v>983954.21933762811</c:v>
                </c:pt>
                <c:pt idx="34">
                  <c:v>983110.27573331015</c:v>
                </c:pt>
                <c:pt idx="35">
                  <c:v>982141.13810223225</c:v>
                </c:pt>
                <c:pt idx="36">
                  <c:v>981246.77057950781</c:v>
                </c:pt>
                <c:pt idx="37">
                  <c:v>980256.42678629013</c:v>
                </c:pt>
                <c:pt idx="38">
                  <c:v>979112.26842504821</c:v>
                </c:pt>
                <c:pt idx="39">
                  <c:v>977883.79406224762</c:v>
                </c:pt>
                <c:pt idx="40">
                  <c:v>976379.92608598992</c:v>
                </c:pt>
                <c:pt idx="41">
                  <c:v>974957.10364852636</c:v>
                </c:pt>
                <c:pt idx="42">
                  <c:v>973498.91750474949</c:v>
                </c:pt>
                <c:pt idx="43">
                  <c:v>971811.43472534441</c:v>
                </c:pt>
                <c:pt idx="44">
                  <c:v>969979.62247167132</c:v>
                </c:pt>
                <c:pt idx="45">
                  <c:v>967847.09221509949</c:v>
                </c:pt>
                <c:pt idx="46">
                  <c:v>965464.63490356214</c:v>
                </c:pt>
                <c:pt idx="47">
                  <c:v>962778.22397136095</c:v>
                </c:pt>
                <c:pt idx="48">
                  <c:v>959911.54505249276</c:v>
                </c:pt>
                <c:pt idx="49">
                  <c:v>956758.18657123437</c:v>
                </c:pt>
                <c:pt idx="50">
                  <c:v>953291.21461962617</c:v>
                </c:pt>
                <c:pt idx="51">
                  <c:v>949650.56839936762</c:v>
                </c:pt>
                <c:pt idx="52">
                  <c:v>945623.00466100883</c:v>
                </c:pt>
                <c:pt idx="53">
                  <c:v>940889.43261912873</c:v>
                </c:pt>
                <c:pt idx="54">
                  <c:v>935955.1100609696</c:v>
                </c:pt>
                <c:pt idx="55">
                  <c:v>930347.62724529637</c:v>
                </c:pt>
                <c:pt idx="56">
                  <c:v>924251.54393900337</c:v>
                </c:pt>
                <c:pt idx="57">
                  <c:v>917619.41133286664</c:v>
                </c:pt>
                <c:pt idx="58">
                  <c:v>910562.5113236492</c:v>
                </c:pt>
                <c:pt idx="59">
                  <c:v>902947.92887385457</c:v>
                </c:pt>
                <c:pt idx="60">
                  <c:v>894783.96668313502</c:v>
                </c:pt>
                <c:pt idx="61">
                  <c:v>886046.10457945697</c:v>
                </c:pt>
                <c:pt idx="62">
                  <c:v>876638.46955233079</c:v>
                </c:pt>
                <c:pt idx="63">
                  <c:v>866634.67168687633</c:v>
                </c:pt>
                <c:pt idx="64">
                  <c:v>856280.20673552644</c:v>
                </c:pt>
                <c:pt idx="65">
                  <c:v>845456.01043463277</c:v>
                </c:pt>
                <c:pt idx="66">
                  <c:v>834358.60019071749</c:v>
                </c:pt>
                <c:pt idx="67">
                  <c:v>822567.05368938611</c:v>
                </c:pt>
                <c:pt idx="68">
                  <c:v>810269.46737071685</c:v>
                </c:pt>
                <c:pt idx="69">
                  <c:v>797155.37047669583</c:v>
                </c:pt>
                <c:pt idx="70">
                  <c:v>783091.57610234211</c:v>
                </c:pt>
                <c:pt idx="71">
                  <c:v>768345.24636901333</c:v>
                </c:pt>
                <c:pt idx="72">
                  <c:v>753258.18058521918</c:v>
                </c:pt>
                <c:pt idx="73">
                  <c:v>736801.56337053736</c:v>
                </c:pt>
                <c:pt idx="74">
                  <c:v>720385.42796503624</c:v>
                </c:pt>
                <c:pt idx="75">
                  <c:v>701976.41133121331</c:v>
                </c:pt>
                <c:pt idx="76">
                  <c:v>682382.9936877602</c:v>
                </c:pt>
                <c:pt idx="77">
                  <c:v>661980.46462567686</c:v>
                </c:pt>
                <c:pt idx="78">
                  <c:v>639820.81966080144</c:v>
                </c:pt>
                <c:pt idx="79">
                  <c:v>616358.53313772229</c:v>
                </c:pt>
                <c:pt idx="80">
                  <c:v>590826.15086000413</c:v>
                </c:pt>
                <c:pt idx="81">
                  <c:v>563089.33145463269</c:v>
                </c:pt>
                <c:pt idx="82">
                  <c:v>533374.46434979106</c:v>
                </c:pt>
                <c:pt idx="83">
                  <c:v>501443.32961843716</c:v>
                </c:pt>
                <c:pt idx="84">
                  <c:v>468112.49731184606</c:v>
                </c:pt>
                <c:pt idx="85">
                  <c:v>432542.57861919183</c:v>
                </c:pt>
                <c:pt idx="86">
                  <c:v>395041.68255915702</c:v>
                </c:pt>
                <c:pt idx="87">
                  <c:v>357336.6234510041</c:v>
                </c:pt>
                <c:pt idx="88">
                  <c:v>318018.69500130811</c:v>
                </c:pt>
                <c:pt idx="89">
                  <c:v>279073.55999607063</c:v>
                </c:pt>
                <c:pt idx="90">
                  <c:v>240570.64000239433</c:v>
                </c:pt>
                <c:pt idx="91">
                  <c:v>204531.19384489013</c:v>
                </c:pt>
                <c:pt idx="92">
                  <c:v>170352.74785156478</c:v>
                </c:pt>
                <c:pt idx="93">
                  <c:v>138607.7805165911</c:v>
                </c:pt>
                <c:pt idx="94">
                  <c:v>110046.18256026489</c:v>
                </c:pt>
                <c:pt idx="95">
                  <c:v>83271.449283339127</c:v>
                </c:pt>
                <c:pt idx="96">
                  <c:v>64886.080945373338</c:v>
                </c:pt>
                <c:pt idx="97">
                  <c:v>47390.410677005857</c:v>
                </c:pt>
                <c:pt idx="98">
                  <c:v>33172.974284067168</c:v>
                </c:pt>
                <c:pt idx="99">
                  <c:v>23925.407247168572</c:v>
                </c:pt>
                <c:pt idx="100">
                  <c:v>16134.25701491309</c:v>
                </c:pt>
                <c:pt idx="101">
                  <c:v>10691.882353488927</c:v>
                </c:pt>
                <c:pt idx="102">
                  <c:v>6999.9978921963184</c:v>
                </c:pt>
                <c:pt idx="103">
                  <c:v>4655.4607830453306</c:v>
                </c:pt>
                <c:pt idx="104">
                  <c:v>3287.088661975069</c:v>
                </c:pt>
                <c:pt idx="105">
                  <c:v>2341.3156148848871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F45-4283-AA68-40EE41E4EF3F}"/>
            </c:ext>
          </c:extLst>
        </c:ser>
        <c:ser>
          <c:idx val="1"/>
          <c:order val="1"/>
          <c:spPr>
            <a:ln w="12700" cap="rnd">
              <a:solidFill>
                <a:schemeClr val="tx1"/>
              </a:solidFill>
              <a:prstDash val="dash"/>
              <a:round/>
              <a:headEnd type="triangle"/>
              <a:tailEnd type="triangle"/>
            </a:ln>
            <a:effectLst/>
          </c:spPr>
          <c:marker>
            <c:symbol val="none"/>
          </c:marker>
          <c:xVal>
            <c:numRef>
              <c:f>'Homme a'!$O$4:$O$88</c:f>
              <c:numCache>
                <c:formatCode>General</c:formatCode>
                <c:ptCount val="8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82</c:v>
                </c:pt>
                <c:pt idx="84">
                  <c:v>83</c:v>
                </c:pt>
              </c:numCache>
            </c:numRef>
          </c:xVal>
          <c:yVal>
            <c:numRef>
              <c:f>'Homme a'!$R$4:$R$88</c:f>
              <c:numCache>
                <c:formatCode>General</c:formatCode>
                <c:ptCount val="85"/>
                <c:pt idx="0">
                  <c:v>500000</c:v>
                </c:pt>
                <c:pt idx="1">
                  <c:v>500000</c:v>
                </c:pt>
                <c:pt idx="2">
                  <c:v>500000</c:v>
                </c:pt>
                <c:pt idx="3">
                  <c:v>500000</c:v>
                </c:pt>
                <c:pt idx="4">
                  <c:v>500000</c:v>
                </c:pt>
                <c:pt idx="5">
                  <c:v>500000</c:v>
                </c:pt>
                <c:pt idx="6">
                  <c:v>500000</c:v>
                </c:pt>
                <c:pt idx="7">
                  <c:v>500000</c:v>
                </c:pt>
                <c:pt idx="8">
                  <c:v>500000</c:v>
                </c:pt>
                <c:pt idx="9">
                  <c:v>500000</c:v>
                </c:pt>
                <c:pt idx="10">
                  <c:v>500000</c:v>
                </c:pt>
                <c:pt idx="11">
                  <c:v>500000</c:v>
                </c:pt>
                <c:pt idx="12">
                  <c:v>500000</c:v>
                </c:pt>
                <c:pt idx="13">
                  <c:v>500000</c:v>
                </c:pt>
                <c:pt idx="14">
                  <c:v>500000</c:v>
                </c:pt>
                <c:pt idx="15">
                  <c:v>500000</c:v>
                </c:pt>
                <c:pt idx="16">
                  <c:v>500000</c:v>
                </c:pt>
                <c:pt idx="17">
                  <c:v>500000</c:v>
                </c:pt>
                <c:pt idx="18">
                  <c:v>500000</c:v>
                </c:pt>
                <c:pt idx="19">
                  <c:v>500000</c:v>
                </c:pt>
                <c:pt idx="20">
                  <c:v>500000</c:v>
                </c:pt>
                <c:pt idx="21">
                  <c:v>500000</c:v>
                </c:pt>
                <c:pt idx="22">
                  <c:v>500000</c:v>
                </c:pt>
                <c:pt idx="23">
                  <c:v>500000</c:v>
                </c:pt>
                <c:pt idx="24">
                  <c:v>500000</c:v>
                </c:pt>
                <c:pt idx="25">
                  <c:v>500000</c:v>
                </c:pt>
                <c:pt idx="26">
                  <c:v>500000</c:v>
                </c:pt>
                <c:pt idx="27">
                  <c:v>500000</c:v>
                </c:pt>
                <c:pt idx="28">
                  <c:v>500000</c:v>
                </c:pt>
                <c:pt idx="29">
                  <c:v>500000</c:v>
                </c:pt>
                <c:pt idx="30">
                  <c:v>500000</c:v>
                </c:pt>
                <c:pt idx="31">
                  <c:v>500000</c:v>
                </c:pt>
                <c:pt idx="32">
                  <c:v>500000</c:v>
                </c:pt>
                <c:pt idx="33">
                  <c:v>500000</c:v>
                </c:pt>
                <c:pt idx="34">
                  <c:v>500000</c:v>
                </c:pt>
                <c:pt idx="35">
                  <c:v>500000</c:v>
                </c:pt>
                <c:pt idx="36">
                  <c:v>500000</c:v>
                </c:pt>
                <c:pt idx="37">
                  <c:v>500000</c:v>
                </c:pt>
                <c:pt idx="38">
                  <c:v>500000</c:v>
                </c:pt>
                <c:pt idx="39">
                  <c:v>500000</c:v>
                </c:pt>
                <c:pt idx="40">
                  <c:v>500000</c:v>
                </c:pt>
                <c:pt idx="41">
                  <c:v>500000</c:v>
                </c:pt>
                <c:pt idx="42">
                  <c:v>500000</c:v>
                </c:pt>
                <c:pt idx="43">
                  <c:v>500000</c:v>
                </c:pt>
                <c:pt idx="44">
                  <c:v>500000</c:v>
                </c:pt>
                <c:pt idx="45">
                  <c:v>500000</c:v>
                </c:pt>
                <c:pt idx="46">
                  <c:v>500000</c:v>
                </c:pt>
                <c:pt idx="47">
                  <c:v>500000</c:v>
                </c:pt>
                <c:pt idx="48">
                  <c:v>500000</c:v>
                </c:pt>
                <c:pt idx="49">
                  <c:v>500000</c:v>
                </c:pt>
                <c:pt idx="50">
                  <c:v>500000</c:v>
                </c:pt>
                <c:pt idx="51">
                  <c:v>500000</c:v>
                </c:pt>
                <c:pt idx="52">
                  <c:v>500000</c:v>
                </c:pt>
                <c:pt idx="53">
                  <c:v>500000</c:v>
                </c:pt>
                <c:pt idx="54">
                  <c:v>500000</c:v>
                </c:pt>
                <c:pt idx="55">
                  <c:v>500000</c:v>
                </c:pt>
                <c:pt idx="56">
                  <c:v>500000</c:v>
                </c:pt>
                <c:pt idx="57">
                  <c:v>500000</c:v>
                </c:pt>
                <c:pt idx="58">
                  <c:v>500000</c:v>
                </c:pt>
                <c:pt idx="59">
                  <c:v>500000</c:v>
                </c:pt>
                <c:pt idx="60">
                  <c:v>500000</c:v>
                </c:pt>
                <c:pt idx="61">
                  <c:v>500000</c:v>
                </c:pt>
                <c:pt idx="62">
                  <c:v>500000</c:v>
                </c:pt>
                <c:pt idx="63">
                  <c:v>500000</c:v>
                </c:pt>
                <c:pt idx="64">
                  <c:v>500000</c:v>
                </c:pt>
                <c:pt idx="65">
                  <c:v>500000</c:v>
                </c:pt>
                <c:pt idx="66">
                  <c:v>500000</c:v>
                </c:pt>
                <c:pt idx="67">
                  <c:v>500000</c:v>
                </c:pt>
                <c:pt idx="68">
                  <c:v>500000</c:v>
                </c:pt>
                <c:pt idx="69">
                  <c:v>500000</c:v>
                </c:pt>
                <c:pt idx="70">
                  <c:v>500000</c:v>
                </c:pt>
                <c:pt idx="71">
                  <c:v>500000</c:v>
                </c:pt>
                <c:pt idx="72">
                  <c:v>500000</c:v>
                </c:pt>
                <c:pt idx="73">
                  <c:v>500000</c:v>
                </c:pt>
                <c:pt idx="74">
                  <c:v>500000</c:v>
                </c:pt>
                <c:pt idx="75">
                  <c:v>500000</c:v>
                </c:pt>
                <c:pt idx="76">
                  <c:v>500000</c:v>
                </c:pt>
                <c:pt idx="77">
                  <c:v>500000</c:v>
                </c:pt>
                <c:pt idx="78">
                  <c:v>500000</c:v>
                </c:pt>
                <c:pt idx="79">
                  <c:v>500000</c:v>
                </c:pt>
                <c:pt idx="80">
                  <c:v>500000</c:v>
                </c:pt>
                <c:pt idx="81">
                  <c:v>500000</c:v>
                </c:pt>
                <c:pt idx="82">
                  <c:v>500000</c:v>
                </c:pt>
                <c:pt idx="83">
                  <c:v>0</c:v>
                </c:pt>
                <c:pt idx="8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F45-4283-AA68-40EE41E4EF3F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'Homme a'!$A$4:$A$109</c:f>
              <c:numCache>
                <c:formatCode>General</c:formatCode>
                <c:ptCount val="10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</c:numCache>
            </c:numRef>
          </c:xVal>
          <c:yVal>
            <c:numRef>
              <c:f>'Homme a'!$P$4:$P$69</c:f>
              <c:numCache>
                <c:formatCode>General</c:formatCode>
                <c:ptCount val="6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F45-4283-AA68-40EE41E4EF3F}"/>
            </c:ext>
          </c:extLst>
        </c:ser>
        <c:ser>
          <c:idx val="3"/>
          <c:order val="3"/>
          <c:spPr>
            <a:ln w="9525" cap="rnd">
              <a:solidFill>
                <a:schemeClr val="tx1"/>
              </a:solidFill>
              <a:prstDash val="dash"/>
              <a:round/>
              <a:headEnd type="triangle"/>
              <a:tailEnd type="triangle"/>
            </a:ln>
            <a:effectLst/>
          </c:spPr>
          <c:marker>
            <c:symbol val="none"/>
          </c:marker>
          <c:xVal>
            <c:numRef>
              <c:f>'Homme a'!$P$4:$P$70</c:f>
              <c:numCache>
                <c:formatCode>General</c:formatCode>
                <c:ptCount val="6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65</c:v>
                </c:pt>
              </c:numCache>
            </c:numRef>
          </c:xVal>
          <c:yVal>
            <c:numRef>
              <c:f>'Homme a'!$Q$4:$Q$70</c:f>
              <c:numCache>
                <c:formatCode>#\ ##0.0</c:formatCode>
                <c:ptCount val="67"/>
                <c:pt idx="0">
                  <c:v>839907.30531267507</c:v>
                </c:pt>
                <c:pt idx="1">
                  <c:v>839907.30531267507</c:v>
                </c:pt>
                <c:pt idx="2">
                  <c:v>839907.30531267507</c:v>
                </c:pt>
                <c:pt idx="3">
                  <c:v>839907.30531267507</c:v>
                </c:pt>
                <c:pt idx="4">
                  <c:v>839907.30531267507</c:v>
                </c:pt>
                <c:pt idx="5">
                  <c:v>839907.30531267507</c:v>
                </c:pt>
                <c:pt idx="6">
                  <c:v>839907.30531267507</c:v>
                </c:pt>
                <c:pt idx="7">
                  <c:v>839907.30531267507</c:v>
                </c:pt>
                <c:pt idx="8">
                  <c:v>839907.30531267507</c:v>
                </c:pt>
                <c:pt idx="9">
                  <c:v>839907.30531267507</c:v>
                </c:pt>
                <c:pt idx="10">
                  <c:v>839907.30531267507</c:v>
                </c:pt>
                <c:pt idx="11">
                  <c:v>839907.30531267507</c:v>
                </c:pt>
                <c:pt idx="12">
                  <c:v>839907.30531267507</c:v>
                </c:pt>
                <c:pt idx="13">
                  <c:v>839907.30531267507</c:v>
                </c:pt>
                <c:pt idx="14">
                  <c:v>839907.30531267507</c:v>
                </c:pt>
                <c:pt idx="15">
                  <c:v>839907.30531267507</c:v>
                </c:pt>
                <c:pt idx="16">
                  <c:v>839907.30531267507</c:v>
                </c:pt>
                <c:pt idx="17">
                  <c:v>839907.30531267507</c:v>
                </c:pt>
                <c:pt idx="18">
                  <c:v>839907.30531267507</c:v>
                </c:pt>
                <c:pt idx="19">
                  <c:v>839907.30531267507</c:v>
                </c:pt>
                <c:pt idx="20">
                  <c:v>839907.30531267507</c:v>
                </c:pt>
                <c:pt idx="21">
                  <c:v>839907.30531267507</c:v>
                </c:pt>
                <c:pt idx="22">
                  <c:v>839907.30531267507</c:v>
                </c:pt>
                <c:pt idx="23">
                  <c:v>839907.30531267507</c:v>
                </c:pt>
                <c:pt idx="24">
                  <c:v>839907.30531267507</c:v>
                </c:pt>
                <c:pt idx="25">
                  <c:v>839907.30531267507</c:v>
                </c:pt>
                <c:pt idx="26">
                  <c:v>839907.30531267507</c:v>
                </c:pt>
                <c:pt idx="27">
                  <c:v>839907.30531267507</c:v>
                </c:pt>
                <c:pt idx="28">
                  <c:v>839907.30531267507</c:v>
                </c:pt>
                <c:pt idx="29">
                  <c:v>839907.30531267507</c:v>
                </c:pt>
                <c:pt idx="30">
                  <c:v>839907.30531267507</c:v>
                </c:pt>
                <c:pt idx="31">
                  <c:v>839907.30531267507</c:v>
                </c:pt>
                <c:pt idx="32">
                  <c:v>839907.30531267507</c:v>
                </c:pt>
                <c:pt idx="33">
                  <c:v>839907.30531267507</c:v>
                </c:pt>
                <c:pt idx="34">
                  <c:v>839907.30531267507</c:v>
                </c:pt>
                <c:pt idx="35">
                  <c:v>839907.30531267507</c:v>
                </c:pt>
                <c:pt idx="36">
                  <c:v>839907.30531267507</c:v>
                </c:pt>
                <c:pt idx="37">
                  <c:v>839907.30531267507</c:v>
                </c:pt>
                <c:pt idx="38">
                  <c:v>839907.30531267507</c:v>
                </c:pt>
                <c:pt idx="39">
                  <c:v>839907.30531267507</c:v>
                </c:pt>
                <c:pt idx="40">
                  <c:v>839907.30531267507</c:v>
                </c:pt>
                <c:pt idx="41">
                  <c:v>839907.30531267507</c:v>
                </c:pt>
                <c:pt idx="42">
                  <c:v>839907.30531267507</c:v>
                </c:pt>
                <c:pt idx="43">
                  <c:v>839907.30531267507</c:v>
                </c:pt>
                <c:pt idx="44">
                  <c:v>839907.30531267507</c:v>
                </c:pt>
                <c:pt idx="45">
                  <c:v>839907.30531267507</c:v>
                </c:pt>
                <c:pt idx="46">
                  <c:v>839907.30531267507</c:v>
                </c:pt>
                <c:pt idx="47">
                  <c:v>839907.30531267507</c:v>
                </c:pt>
                <c:pt idx="48">
                  <c:v>839907.30531267507</c:v>
                </c:pt>
                <c:pt idx="49">
                  <c:v>839907.30531267507</c:v>
                </c:pt>
                <c:pt idx="50">
                  <c:v>839907.30531267507</c:v>
                </c:pt>
                <c:pt idx="51">
                  <c:v>839907.30531267507</c:v>
                </c:pt>
                <c:pt idx="52">
                  <c:v>839907.30531267507</c:v>
                </c:pt>
                <c:pt idx="53">
                  <c:v>839907.30531267507</c:v>
                </c:pt>
                <c:pt idx="54">
                  <c:v>839907.30531267507</c:v>
                </c:pt>
                <c:pt idx="55">
                  <c:v>839907.30531267507</c:v>
                </c:pt>
                <c:pt idx="56">
                  <c:v>839907.30531267507</c:v>
                </c:pt>
                <c:pt idx="57">
                  <c:v>839907.30531267507</c:v>
                </c:pt>
                <c:pt idx="58">
                  <c:v>839907.30531267507</c:v>
                </c:pt>
                <c:pt idx="59">
                  <c:v>839907.30531267507</c:v>
                </c:pt>
                <c:pt idx="60">
                  <c:v>839907.30531267507</c:v>
                </c:pt>
                <c:pt idx="61">
                  <c:v>839907.30531267507</c:v>
                </c:pt>
                <c:pt idx="62">
                  <c:v>839907.30531267507</c:v>
                </c:pt>
                <c:pt idx="63">
                  <c:v>839907.30531267507</c:v>
                </c:pt>
                <c:pt idx="64">
                  <c:v>839907.30531267507</c:v>
                </c:pt>
                <c:pt idx="65">
                  <c:v>839907.30531267507</c:v>
                </c:pt>
                <c:pt idx="66" formatCode="General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F45-4283-AA68-40EE41E4E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8670496"/>
        <c:axId val="1378675392"/>
      </c:scatterChart>
      <c:valAx>
        <c:axId val="1378670496"/>
        <c:scaling>
          <c:orientation val="minMax"/>
          <c:max val="107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'Homme a'!$A$3</c:f>
              <c:strCache>
                <c:ptCount val="1"/>
                <c:pt idx="0">
                  <c:v>Age</c:v>
                </c:pt>
              </c:strCache>
            </c:strRef>
          </c:tx>
          <c:layout>
            <c:manualLayout>
              <c:xMode val="edge"/>
              <c:yMode val="edge"/>
              <c:x val="0.92942258462412408"/>
              <c:y val="0.901828521434820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in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  <a:tailEnd type="triangle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78675392"/>
        <c:crosses val="autoZero"/>
        <c:crossBetween val="midCat"/>
        <c:majorUnit val="5"/>
        <c:minorUnit val="2.5"/>
      </c:valAx>
      <c:valAx>
        <c:axId val="1378675392"/>
        <c:scaling>
          <c:orientation val="minMax"/>
          <c:max val="105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S</a:t>
                </a:r>
                <a:r>
                  <a:rPr lang="fr-FR" baseline="-25000"/>
                  <a:t>x</a:t>
                </a:r>
              </a:p>
            </c:rich>
          </c:tx>
          <c:layout>
            <c:manualLayout>
              <c:xMode val="edge"/>
              <c:yMode val="edge"/>
              <c:x val="8.8927731557287823E-2"/>
              <c:y val="8.2248833479148437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  <a:tailEnd type="triangle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78670496"/>
        <c:crosses val="autoZero"/>
        <c:crossBetween val="midCat"/>
        <c:majorUnit val="100000"/>
        <c:minorUnit val="50000"/>
      </c:valAx>
      <c:spPr>
        <a:noFill/>
        <a:ln>
          <a:solidFill>
            <a:schemeClr val="bg2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2233092738407698"/>
          <c:y val="0.13263888888888889"/>
          <c:w val="0.81978018372703398"/>
          <c:h val="0.75996172353455815"/>
        </c:manualLayout>
      </c:layout>
      <c:scatterChart>
        <c:scatterStyle val="lineMarker"/>
        <c:varyColors val="0"/>
        <c:ser>
          <c:idx val="0"/>
          <c:order val="0"/>
          <c:tx>
            <c:strRef>
              <c:f>'Femme F'!$L$2:$L$3</c:f>
              <c:strCache>
                <c:ptCount val="2"/>
                <c:pt idx="0">
                  <c:v>Femmes</c:v>
                </c:pt>
                <c:pt idx="1">
                  <c:v>1qx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'Femme F'!$A$4:$A$108</c:f>
              <c:numCache>
                <c:formatCode>General</c:formatCode>
                <c:ptCount val="10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</c:numCache>
            </c:numRef>
          </c:xVal>
          <c:yVal>
            <c:numRef>
              <c:f>'Femme F'!$L$4:$L$108</c:f>
              <c:numCache>
                <c:formatCode>General</c:formatCode>
                <c:ptCount val="105"/>
                <c:pt idx="0">
                  <c:v>3.1213944912642181E-3</c:v>
                </c:pt>
                <c:pt idx="1">
                  <c:v>2.6507162627695035E-4</c:v>
                </c:pt>
                <c:pt idx="2">
                  <c:v>1.6820167336146545E-4</c:v>
                </c:pt>
                <c:pt idx="3">
                  <c:v>8.9044763818947094E-5</c:v>
                </c:pt>
                <c:pt idx="4">
                  <c:v>6.4669504102007194E-5</c:v>
                </c:pt>
                <c:pt idx="5">
                  <c:v>6.9764151831747633E-5</c:v>
                </c:pt>
                <c:pt idx="6">
                  <c:v>7.2185041932772088E-5</c:v>
                </c:pt>
                <c:pt idx="7">
                  <c:v>6.6483031587138226E-5</c:v>
                </c:pt>
                <c:pt idx="8">
                  <c:v>8.4436795133771951E-5</c:v>
                </c:pt>
                <c:pt idx="9">
                  <c:v>6.7563236286850224E-5</c:v>
                </c:pt>
                <c:pt idx="10">
                  <c:v>6.0048559658560216E-5</c:v>
                </c:pt>
                <c:pt idx="11">
                  <c:v>7.8279655902724875E-5</c:v>
                </c:pt>
                <c:pt idx="12">
                  <c:v>4.6598351955952504E-5</c:v>
                </c:pt>
                <c:pt idx="13">
                  <c:v>9.1101092744635763E-5</c:v>
                </c:pt>
                <c:pt idx="14">
                  <c:v>8.5367759447901631E-5</c:v>
                </c:pt>
                <c:pt idx="15">
                  <c:v>1.1580232179370276E-4</c:v>
                </c:pt>
                <c:pt idx="16">
                  <c:v>1.1191613921234877E-4</c:v>
                </c:pt>
                <c:pt idx="17">
                  <c:v>1.4176139574075753E-4</c:v>
                </c:pt>
                <c:pt idx="18">
                  <c:v>1.9074011225176472E-4</c:v>
                </c:pt>
                <c:pt idx="19">
                  <c:v>1.6833825174825977E-4</c:v>
                </c:pt>
                <c:pt idx="20">
                  <c:v>2.1698813281952636E-4</c:v>
                </c:pt>
                <c:pt idx="21">
                  <c:v>1.7800412641767865E-4</c:v>
                </c:pt>
                <c:pt idx="22">
                  <c:v>1.8041488291609044E-4</c:v>
                </c:pt>
                <c:pt idx="23">
                  <c:v>1.8527666976817908E-4</c:v>
                </c:pt>
                <c:pt idx="24">
                  <c:v>1.9685152539344601E-4</c:v>
                </c:pt>
                <c:pt idx="25">
                  <c:v>2.2659449308708488E-4</c:v>
                </c:pt>
                <c:pt idx="26">
                  <c:v>2.8764510326366124E-4</c:v>
                </c:pt>
                <c:pt idx="27">
                  <c:v>2.637869348939941E-4</c:v>
                </c:pt>
                <c:pt idx="28">
                  <c:v>2.747865664779693E-4</c:v>
                </c:pt>
                <c:pt idx="29">
                  <c:v>3.0268255105497609E-4</c:v>
                </c:pt>
                <c:pt idx="30">
                  <c:v>2.7910115811854801E-4</c:v>
                </c:pt>
                <c:pt idx="31">
                  <c:v>3.0202328023242332E-4</c:v>
                </c:pt>
                <c:pt idx="32">
                  <c:v>3.363330124417241E-4</c:v>
                </c:pt>
                <c:pt idx="33">
                  <c:v>3.8654619644091175E-4</c:v>
                </c:pt>
                <c:pt idx="34">
                  <c:v>3.6850412501766042E-4</c:v>
                </c:pt>
                <c:pt idx="35">
                  <c:v>4.4563987366178973E-4</c:v>
                </c:pt>
                <c:pt idx="36">
                  <c:v>5.1744700737646942E-4</c:v>
                </c:pt>
                <c:pt idx="37">
                  <c:v>6.0719260134779588E-4</c:v>
                </c:pt>
                <c:pt idx="38">
                  <c:v>6.2473036029204413E-4</c:v>
                </c:pt>
                <c:pt idx="39">
                  <c:v>7.1717561631727197E-4</c:v>
                </c:pt>
                <c:pt idx="40">
                  <c:v>7.2475430788847305E-4</c:v>
                </c:pt>
                <c:pt idx="41">
                  <c:v>9.3030950448361259E-4</c:v>
                </c:pt>
                <c:pt idx="42">
                  <c:v>8.7489172906800544E-4</c:v>
                </c:pt>
                <c:pt idx="43">
                  <c:v>1.0936982736342007E-3</c:v>
                </c:pt>
                <c:pt idx="44">
                  <c:v>1.1918052218991052E-3</c:v>
                </c:pt>
                <c:pt idx="45">
                  <c:v>1.3118418568163676E-3</c:v>
                </c:pt>
                <c:pt idx="46">
                  <c:v>1.4197656912166435E-3</c:v>
                </c:pt>
                <c:pt idx="47">
                  <c:v>1.5563608864637005E-3</c:v>
                </c:pt>
                <c:pt idx="48">
                  <c:v>1.8210368483313872E-3</c:v>
                </c:pt>
                <c:pt idx="49">
                  <c:v>1.8445721400898471E-3</c:v>
                </c:pt>
                <c:pt idx="50">
                  <c:v>2.1231769157394114E-3</c:v>
                </c:pt>
                <c:pt idx="51">
                  <c:v>2.2310532003083348E-3</c:v>
                </c:pt>
                <c:pt idx="52">
                  <c:v>2.4794859697630156E-3</c:v>
                </c:pt>
                <c:pt idx="53">
                  <c:v>2.52147958531264E-3</c:v>
                </c:pt>
                <c:pt idx="54">
                  <c:v>2.9809825624968417E-3</c:v>
                </c:pt>
                <c:pt idx="55">
                  <c:v>3.169048378443754E-3</c:v>
                </c:pt>
                <c:pt idx="56">
                  <c:v>3.2547438048672137E-3</c:v>
                </c:pt>
                <c:pt idx="57">
                  <c:v>3.513529803755403E-3</c:v>
                </c:pt>
                <c:pt idx="58">
                  <c:v>3.7538837409921894E-3</c:v>
                </c:pt>
                <c:pt idx="59">
                  <c:v>4.1408951279623563E-3</c:v>
                </c:pt>
                <c:pt idx="60">
                  <c:v>4.2392741979035411E-3</c:v>
                </c:pt>
                <c:pt idx="61">
                  <c:v>4.7067425480104936E-3</c:v>
                </c:pt>
                <c:pt idx="62">
                  <c:v>4.906468863771574E-3</c:v>
                </c:pt>
                <c:pt idx="63">
                  <c:v>5.2200973932981024E-3</c:v>
                </c:pt>
                <c:pt idx="64">
                  <c:v>5.621259376362109E-3</c:v>
                </c:pt>
                <c:pt idx="65">
                  <c:v>5.9439729010413497E-3</c:v>
                </c:pt>
                <c:pt idx="66">
                  <c:v>6.225524991634237E-3</c:v>
                </c:pt>
                <c:pt idx="67">
                  <c:v>6.5919123710901596E-3</c:v>
                </c:pt>
                <c:pt idx="68">
                  <c:v>7.7804789267782431E-3</c:v>
                </c:pt>
                <c:pt idx="69">
                  <c:v>7.7583403897640473E-3</c:v>
                </c:pt>
                <c:pt idx="70">
                  <c:v>8.7170801987536163E-3</c:v>
                </c:pt>
                <c:pt idx="71">
                  <c:v>9.4595335449811427E-3</c:v>
                </c:pt>
                <c:pt idx="72">
                  <c:v>1.0638150614391967E-2</c:v>
                </c:pt>
                <c:pt idx="73">
                  <c:v>1.0873538860883734E-2</c:v>
                </c:pt>
                <c:pt idx="74">
                  <c:v>1.2849790183368797E-2</c:v>
                </c:pt>
                <c:pt idx="75">
                  <c:v>1.3942485213207151E-2</c:v>
                </c:pt>
                <c:pt idx="76">
                  <c:v>1.6375702039679241E-2</c:v>
                </c:pt>
                <c:pt idx="77">
                  <c:v>1.7684298378749429E-2</c:v>
                </c:pt>
                <c:pt idx="78">
                  <c:v>1.9974297807334455E-2</c:v>
                </c:pt>
                <c:pt idx="79">
                  <c:v>2.277656478771797E-2</c:v>
                </c:pt>
                <c:pt idx="80">
                  <c:v>2.6240311811222918E-2</c:v>
                </c:pt>
                <c:pt idx="81">
                  <c:v>3.0546574027109204E-2</c:v>
                </c:pt>
                <c:pt idx="82">
                  <c:v>3.4667895350860158E-2</c:v>
                </c:pt>
                <c:pt idx="83">
                  <c:v>4.102700364446582E-2</c:v>
                </c:pt>
                <c:pt idx="84">
                  <c:v>4.6994699909173203E-2</c:v>
                </c:pt>
                <c:pt idx="85">
                  <c:v>5.4857553940946734E-2</c:v>
                </c:pt>
                <c:pt idx="86">
                  <c:v>6.3875024902632624E-2</c:v>
                </c:pt>
                <c:pt idx="87">
                  <c:v>7.3990598002222741E-2</c:v>
                </c:pt>
                <c:pt idx="88">
                  <c:v>8.3983320067940057E-2</c:v>
                </c:pt>
                <c:pt idx="89">
                  <c:v>9.4498492960584532E-2</c:v>
                </c:pt>
                <c:pt idx="90">
                  <c:v>0.10983344745200285</c:v>
                </c:pt>
                <c:pt idx="91">
                  <c:v>0.12523591154430638</c:v>
                </c:pt>
                <c:pt idx="92">
                  <c:v>0.14323748903621175</c:v>
                </c:pt>
                <c:pt idx="93">
                  <c:v>0.15963305936527092</c:v>
                </c:pt>
                <c:pt idx="94">
                  <c:v>0.19170461368156702</c:v>
                </c:pt>
                <c:pt idx="95">
                  <c:v>0.18986671335711644</c:v>
                </c:pt>
                <c:pt idx="96">
                  <c:v>0.22470197635236469</c:v>
                </c:pt>
                <c:pt idx="97">
                  <c:v>0.23642818832924545</c:v>
                </c:pt>
                <c:pt idx="98">
                  <c:v>0.24553223054674184</c:v>
                </c:pt>
                <c:pt idx="99">
                  <c:v>0.31118542981840808</c:v>
                </c:pt>
                <c:pt idx="100">
                  <c:v>0.30478262545413226</c:v>
                </c:pt>
                <c:pt idx="101">
                  <c:v>0.34479618069039292</c:v>
                </c:pt>
                <c:pt idx="102">
                  <c:v>0.34943596599939875</c:v>
                </c:pt>
                <c:pt idx="103">
                  <c:v>0.33355524265412823</c:v>
                </c:pt>
                <c:pt idx="104">
                  <c:v>0.33041120274859676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27D-42B9-9B38-224085902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184880"/>
        <c:axId val="215378672"/>
      </c:scatterChart>
      <c:valAx>
        <c:axId val="216184880"/>
        <c:scaling>
          <c:orientation val="minMax"/>
          <c:max val="11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'Femme F'!$A$3</c:f>
              <c:strCache>
                <c:ptCount val="1"/>
                <c:pt idx="0">
                  <c:v>Age</c:v>
                </c:pt>
              </c:strCache>
            </c:strRef>
          </c:tx>
          <c:layout>
            <c:manualLayout>
              <c:xMode val="edge"/>
              <c:yMode val="edge"/>
              <c:x val="0.94407524059492565"/>
              <c:y val="0.84164333624963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tailEnd type="triangle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5378672"/>
        <c:crossesAt val="1.0000000000000004E-5"/>
        <c:crossBetween val="midCat"/>
        <c:majorUnit val="10"/>
      </c:valAx>
      <c:valAx>
        <c:axId val="215378672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tailEnd type="triangle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61848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2233092738407698"/>
          <c:y val="0.13263888888888889"/>
          <c:w val="0.81978018372703398"/>
          <c:h val="0.75996172353455815"/>
        </c:manualLayout>
      </c:layout>
      <c:scatterChart>
        <c:scatterStyle val="lineMarker"/>
        <c:varyColors val="0"/>
        <c:ser>
          <c:idx val="0"/>
          <c:order val="0"/>
          <c:tx>
            <c:strRef>
              <c:f>'Femme F'!$M$2:$M$3</c:f>
              <c:strCache>
                <c:ptCount val="2"/>
                <c:pt idx="0">
                  <c:v>Femmes</c:v>
                </c:pt>
                <c:pt idx="1">
                  <c:v>1dx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'Femme F'!$A$4:$A$108</c:f>
              <c:numCache>
                <c:formatCode>General</c:formatCode>
                <c:ptCount val="10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</c:numCache>
            </c:numRef>
          </c:xVal>
          <c:yVal>
            <c:numRef>
              <c:f>'Femme F'!$M$4:$M$108</c:f>
              <c:numCache>
                <c:formatCode>#,##0</c:formatCode>
                <c:ptCount val="105"/>
                <c:pt idx="0">
                  <c:v>312.13944912642182</c:v>
                </c:pt>
                <c:pt idx="1">
                  <c:v>26.424423316289904</c:v>
                </c:pt>
                <c:pt idx="2">
                  <c:v>16.763220326261944</c:v>
                </c:pt>
                <c:pt idx="3">
                  <c:v>8.872836364840623</c:v>
                </c:pt>
                <c:pt idx="4">
                  <c:v>6.443397781389649</c:v>
                </c:pt>
                <c:pt idx="5">
                  <c:v>6.9505575658404268</c:v>
                </c:pt>
                <c:pt idx="6">
                  <c:v>7.1912475628923858</c:v>
                </c:pt>
                <c:pt idx="7">
                  <c:v>6.622721476625884</c:v>
                </c:pt>
                <c:pt idx="8">
                  <c:v>8.4106302886357298</c:v>
                </c:pt>
                <c:pt idx="9">
                  <c:v>6.7293105979915708</c:v>
                </c:pt>
                <c:pt idx="10">
                  <c:v>5.9804433563695056</c:v>
                </c:pt>
                <c:pt idx="11">
                  <c:v>7.7956730217701988</c:v>
                </c:pt>
                <c:pt idx="12">
                  <c:v>4.6402487940649735</c:v>
                </c:pt>
                <c:pt idx="13">
                  <c:v>9.071394575148588</c:v>
                </c:pt>
                <c:pt idx="14">
                  <c:v>8.4997233020112617</c:v>
                </c:pt>
                <c:pt idx="15">
                  <c:v>11.528985566765186</c:v>
                </c:pt>
                <c:pt idx="16">
                  <c:v>11.140796801963006</c:v>
                </c:pt>
                <c:pt idx="17">
                  <c:v>14.110191455489257</c:v>
                </c:pt>
                <c:pt idx="18">
                  <c:v>18.982586580343195</c:v>
                </c:pt>
                <c:pt idx="19">
                  <c:v>16.7499425879505</c:v>
                </c:pt>
                <c:pt idx="20">
                  <c:v>21.587054025760153</c:v>
                </c:pt>
                <c:pt idx="21">
                  <c:v>17.704889426851878</c:v>
                </c:pt>
                <c:pt idx="22">
                  <c:v>17.941477155225584</c:v>
                </c:pt>
                <c:pt idx="23">
                  <c:v>18.421636621715152</c:v>
                </c:pt>
                <c:pt idx="24">
                  <c:v>19.568871784693329</c:v>
                </c:pt>
                <c:pt idx="25">
                  <c:v>22.52116510005726</c:v>
                </c:pt>
                <c:pt idx="26">
                  <c:v>28.582490554617834</c:v>
                </c:pt>
                <c:pt idx="27">
                  <c:v>26.204231309020543</c:v>
                </c:pt>
                <c:pt idx="28">
                  <c:v>27.289719011314446</c:v>
                </c:pt>
                <c:pt idx="29">
                  <c:v>30.051876637429814</c:v>
                </c:pt>
                <c:pt idx="30">
                  <c:v>27.702207444439409</c:v>
                </c:pt>
                <c:pt idx="31">
                  <c:v>29.96897776973492</c:v>
                </c:pt>
                <c:pt idx="32">
                  <c:v>33.363362932155724</c:v>
                </c:pt>
                <c:pt idx="33">
                  <c:v>38.331484132315381</c:v>
                </c:pt>
                <c:pt idx="34">
                  <c:v>36.528234053141205</c:v>
                </c:pt>
                <c:pt idx="35">
                  <c:v>44.158091680365033</c:v>
                </c:pt>
                <c:pt idx="36">
                  <c:v>51.25055253203027</c:v>
                </c:pt>
                <c:pt idx="37">
                  <c:v>60.108288304370944</c:v>
                </c:pt>
                <c:pt idx="38">
                  <c:v>61.806865810431191</c:v>
                </c:pt>
                <c:pt idx="39">
                  <c:v>70.908487664986751</c:v>
                </c:pt>
                <c:pt idx="40">
                  <c:v>71.606415770729654</c:v>
                </c:pt>
                <c:pt idx="41">
                  <c:v>91.848848806243041</c:v>
                </c:pt>
                <c:pt idx="42">
                  <c:v>86.297130293416558</c:v>
                </c:pt>
                <c:pt idx="43">
                  <c:v>107.78527715225937</c:v>
                </c:pt>
                <c:pt idx="44">
                  <c:v>117.32537556228635</c:v>
                </c:pt>
                <c:pt idx="45">
                  <c:v>128.98827944013465</c:v>
                </c:pt>
                <c:pt idx="46">
                  <c:v>139.41687487532909</c:v>
                </c:pt>
                <c:pt idx="47">
                  <c:v>152.61314407839382</c:v>
                </c:pt>
                <c:pt idx="48">
                  <c:v>178.28874176491809</c:v>
                </c:pt>
                <c:pt idx="49">
                  <c:v>180.26409972745751</c:v>
                </c:pt>
                <c:pt idx="50">
                  <c:v>207.10851537300914</c:v>
                </c:pt>
                <c:pt idx="51">
                  <c:v>217.16940119880019</c:v>
                </c:pt>
                <c:pt idx="52">
                  <c:v>240.81323180774052</c:v>
                </c:pt>
                <c:pt idx="53">
                  <c:v>244.28454017410695</c:v>
                </c:pt>
                <c:pt idx="54">
                  <c:v>288.07363632303895</c:v>
                </c:pt>
                <c:pt idx="55">
                  <c:v>305.33486006536987</c:v>
                </c:pt>
                <c:pt idx="56">
                  <c:v>312.59774785261834</c:v>
                </c:pt>
                <c:pt idx="57">
                  <c:v>336.35419995886332</c:v>
                </c:pt>
                <c:pt idx="58">
                  <c:v>358.10092088270176</c:v>
                </c:pt>
                <c:pt idx="59">
                  <c:v>393.53692939062603</c:v>
                </c:pt>
                <c:pt idx="60">
                  <c:v>401.21823872844107</c:v>
                </c:pt>
                <c:pt idx="61">
                  <c:v>443.57248218757741</c:v>
                </c:pt>
                <c:pt idx="62">
                  <c:v>460.21870025442331</c:v>
                </c:pt>
                <c:pt idx="63">
                  <c:v>487.23415345449757</c:v>
                </c:pt>
                <c:pt idx="64">
                  <c:v>521.93899509818584</c:v>
                </c:pt>
                <c:pt idx="65">
                  <c:v>548.80084522870311</c:v>
                </c:pt>
                <c:pt idx="66">
                  <c:v>571.37968398822704</c:v>
                </c:pt>
                <c:pt idx="67">
                  <c:v>601.24029173473537</c:v>
                </c:pt>
                <c:pt idx="68">
                  <c:v>704.97006098019483</c:v>
                </c:pt>
                <c:pt idx="69">
                  <c:v>697.49474488908891</c:v>
                </c:pt>
                <c:pt idx="70">
                  <c:v>777.60780065646395</c:v>
                </c:pt>
                <c:pt idx="71">
                  <c:v>836.48260067525553</c:v>
                </c:pt>
                <c:pt idx="72">
                  <c:v>931.80609607613587</c:v>
                </c:pt>
                <c:pt idx="73">
                  <c:v>942.29195476196765</c:v>
                </c:pt>
                <c:pt idx="74">
                  <c:v>1101.4440187290311</c:v>
                </c:pt>
                <c:pt idx="75">
                  <c:v>1179.7495686596812</c:v>
                </c:pt>
                <c:pt idx="76">
                  <c:v>1366.3180619451159</c:v>
                </c:pt>
                <c:pt idx="77">
                  <c:v>1451.3393291759858</c:v>
                </c:pt>
                <c:pt idx="78">
                  <c:v>1610.2886688522121</c:v>
                </c:pt>
                <c:pt idx="79">
                  <c:v>1799.525086248439</c:v>
                </c:pt>
                <c:pt idx="80">
                  <c:v>2025.9678381112317</c:v>
                </c:pt>
                <c:pt idx="81">
                  <c:v>2296.5603137485305</c:v>
                </c:pt>
                <c:pt idx="82">
                  <c:v>2526.7936312659876</c:v>
                </c:pt>
                <c:pt idx="83">
                  <c:v>2886.6148844511772</c:v>
                </c:pt>
                <c:pt idx="84">
                  <c:v>3170.8398344101661</c:v>
                </c:pt>
                <c:pt idx="85">
                  <c:v>3527.4200534407646</c:v>
                </c:pt>
                <c:pt idx="86">
                  <c:v>3881.9424335952281</c:v>
                </c:pt>
                <c:pt idx="87">
                  <c:v>4209.4792955732337</c:v>
                </c:pt>
                <c:pt idx="88">
                  <c:v>4424.4600288648144</c:v>
                </c:pt>
                <c:pt idx="89">
                  <c:v>4560.3219178647196</c:v>
                </c:pt>
                <c:pt idx="90">
                  <c:v>4799.4824881851746</c:v>
                </c:pt>
                <c:pt idx="91">
                  <c:v>4871.4690653647631</c:v>
                </c:pt>
                <c:pt idx="92">
                  <c:v>4873.9235500395916</c:v>
                </c:pt>
                <c:pt idx="93">
                  <c:v>4653.7741778466116</c:v>
                </c:pt>
                <c:pt idx="94">
                  <c:v>4696.6045319097975</c:v>
                </c:pt>
                <c:pt idx="95">
                  <c:v>3759.8486271432448</c:v>
                </c:pt>
                <c:pt idx="96">
                  <c:v>3604.8308970250182</c:v>
                </c:pt>
                <c:pt idx="97">
                  <c:v>2940.6675945769257</c:v>
                </c:pt>
                <c:pt idx="98">
                  <c:v>2331.8739885558407</c:v>
                </c:pt>
                <c:pt idx="99">
                  <c:v>2229.7517573955474</c:v>
                </c:pt>
                <c:pt idx="100">
                  <c:v>1504.2838440957194</c:v>
                </c:pt>
                <c:pt idx="101">
                  <c:v>1183.1032548806998</c:v>
                </c:pt>
                <c:pt idx="102">
                  <c:v>785.60497690747184</c:v>
                </c:pt>
                <c:pt idx="103">
                  <c:v>487.85913790608561</c:v>
                </c:pt>
                <c:pt idx="104">
                  <c:v>322.06652892476313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159-4A7D-B1F9-0A663BF27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184880"/>
        <c:axId val="215378672"/>
      </c:scatterChart>
      <c:valAx>
        <c:axId val="216184880"/>
        <c:scaling>
          <c:orientation val="minMax"/>
          <c:max val="11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'Femme F'!$A$3</c:f>
              <c:strCache>
                <c:ptCount val="1"/>
                <c:pt idx="0">
                  <c:v>Age</c:v>
                </c:pt>
              </c:strCache>
            </c:strRef>
          </c:tx>
          <c:layout>
            <c:manualLayout>
              <c:xMode val="edge"/>
              <c:yMode val="edge"/>
              <c:x val="0.94407524059492565"/>
              <c:y val="0.84164333624963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tailEnd type="triangle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5378672"/>
        <c:crossesAt val="1.0000000000000004E-5"/>
        <c:crossBetween val="midCat"/>
        <c:majorUnit val="10"/>
      </c:valAx>
      <c:valAx>
        <c:axId val="215378672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tailEnd type="triangle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61848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2233092738407698"/>
          <c:y val="0.13263888888888889"/>
          <c:w val="0.81978018372703398"/>
          <c:h val="0.75996172353455815"/>
        </c:manualLayout>
      </c:layout>
      <c:scatterChart>
        <c:scatterStyle val="lineMarker"/>
        <c:varyColors val="0"/>
        <c:ser>
          <c:idx val="0"/>
          <c:order val="0"/>
          <c:tx>
            <c:strRef>
              <c:f>'Femme F'!$I$2:$I$3</c:f>
              <c:strCache>
                <c:ptCount val="2"/>
                <c:pt idx="0">
                  <c:v>Femmes</c:v>
                </c:pt>
                <c:pt idx="1">
                  <c:v>Sx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'Femme F'!$A$4:$A$109</c:f>
              <c:numCache>
                <c:formatCode>General</c:formatCode>
                <c:ptCount val="10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</c:numCache>
            </c:numRef>
          </c:xVal>
          <c:yVal>
            <c:numRef>
              <c:f>'Femme F'!$I$4:$I$109</c:f>
              <c:numCache>
                <c:formatCode>#\ ##0.0</c:formatCode>
                <c:ptCount val="106"/>
                <c:pt idx="0" formatCode="#,##0">
                  <c:v>100000</c:v>
                </c:pt>
                <c:pt idx="1">
                  <c:v>99687.860550873578</c:v>
                </c:pt>
                <c:pt idx="2">
                  <c:v>99661.436127557288</c:v>
                </c:pt>
                <c:pt idx="3">
                  <c:v>99644.672907231026</c:v>
                </c:pt>
                <c:pt idx="4">
                  <c:v>99635.800070866186</c:v>
                </c:pt>
                <c:pt idx="5">
                  <c:v>99629.356673084796</c:v>
                </c:pt>
                <c:pt idx="6">
                  <c:v>99622.406115518956</c:v>
                </c:pt>
                <c:pt idx="7">
                  <c:v>99615.214867956063</c:v>
                </c:pt>
                <c:pt idx="8">
                  <c:v>99608.592146479437</c:v>
                </c:pt>
                <c:pt idx="9">
                  <c:v>99600.181516190802</c:v>
                </c:pt>
                <c:pt idx="10">
                  <c:v>99593.45220559281</c:v>
                </c:pt>
                <c:pt idx="11">
                  <c:v>99587.471762236441</c:v>
                </c:pt>
                <c:pt idx="12">
                  <c:v>99579.67608921467</c:v>
                </c:pt>
                <c:pt idx="13">
                  <c:v>99575.035840420605</c:v>
                </c:pt>
                <c:pt idx="14">
                  <c:v>99565.964445845457</c:v>
                </c:pt>
                <c:pt idx="15">
                  <c:v>99557.464722543446</c:v>
                </c:pt>
                <c:pt idx="16">
                  <c:v>99545.93573697668</c:v>
                </c:pt>
                <c:pt idx="17">
                  <c:v>99534.794940174717</c:v>
                </c:pt>
                <c:pt idx="18">
                  <c:v>99520.684748719228</c:v>
                </c:pt>
                <c:pt idx="19">
                  <c:v>99501.702162138885</c:v>
                </c:pt>
                <c:pt idx="20">
                  <c:v>99484.952219550934</c:v>
                </c:pt>
                <c:pt idx="21">
                  <c:v>99463.365165525174</c:v>
                </c:pt>
                <c:pt idx="22">
                  <c:v>99445.660276098322</c:v>
                </c:pt>
                <c:pt idx="23">
                  <c:v>99427.718798943097</c:v>
                </c:pt>
                <c:pt idx="24">
                  <c:v>99409.297162321382</c:v>
                </c:pt>
                <c:pt idx="25">
                  <c:v>99389.728290536688</c:v>
                </c:pt>
                <c:pt idx="26">
                  <c:v>99367.207125436631</c:v>
                </c:pt>
                <c:pt idx="27">
                  <c:v>99338.624634882013</c:v>
                </c:pt>
                <c:pt idx="28">
                  <c:v>99312.420403572993</c:v>
                </c:pt>
                <c:pt idx="29">
                  <c:v>99285.130684561678</c:v>
                </c:pt>
                <c:pt idx="30">
                  <c:v>99255.078807924248</c:v>
                </c:pt>
                <c:pt idx="31">
                  <c:v>99227.376600479809</c:v>
                </c:pt>
                <c:pt idx="32">
                  <c:v>99197.407622710074</c:v>
                </c:pt>
                <c:pt idx="33">
                  <c:v>99164.044259777918</c:v>
                </c:pt>
                <c:pt idx="34">
                  <c:v>99125.712775645603</c:v>
                </c:pt>
                <c:pt idx="35">
                  <c:v>99089.184541592462</c:v>
                </c:pt>
                <c:pt idx="36">
                  <c:v>99045.026449912097</c:v>
                </c:pt>
                <c:pt idx="37">
                  <c:v>98993.775897380066</c:v>
                </c:pt>
                <c:pt idx="38">
                  <c:v>98933.667609075696</c:v>
                </c:pt>
                <c:pt idx="39">
                  <c:v>98871.860743265264</c:v>
                </c:pt>
                <c:pt idx="40">
                  <c:v>98800.952255600278</c:v>
                </c:pt>
                <c:pt idx="41">
                  <c:v>98729.345839829548</c:v>
                </c:pt>
                <c:pt idx="42">
                  <c:v>98637.496991023305</c:v>
                </c:pt>
                <c:pt idx="43">
                  <c:v>98551.199860729888</c:v>
                </c:pt>
                <c:pt idx="44">
                  <c:v>98443.414583577629</c:v>
                </c:pt>
                <c:pt idx="45">
                  <c:v>98326.089208015343</c:v>
                </c:pt>
                <c:pt idx="46">
                  <c:v>98197.100928575208</c:v>
                </c:pt>
                <c:pt idx="47">
                  <c:v>98057.684053699879</c:v>
                </c:pt>
                <c:pt idx="48">
                  <c:v>97905.070909621485</c:v>
                </c:pt>
                <c:pt idx="49">
                  <c:v>97726.782167856567</c:v>
                </c:pt>
                <c:pt idx="50">
                  <c:v>97546.518068129109</c:v>
                </c:pt>
                <c:pt idx="51">
                  <c:v>97339.4095527561</c:v>
                </c:pt>
                <c:pt idx="52">
                  <c:v>97122.2401515573</c:v>
                </c:pt>
                <c:pt idx="53">
                  <c:v>96881.42691974956</c:v>
                </c:pt>
                <c:pt idx="54">
                  <c:v>96637.142379575453</c:v>
                </c:pt>
                <c:pt idx="55">
                  <c:v>96349.068743252414</c:v>
                </c:pt>
                <c:pt idx="56">
                  <c:v>96043.733883187044</c:v>
                </c:pt>
                <c:pt idx="57">
                  <c:v>95731.136135334425</c:v>
                </c:pt>
                <c:pt idx="58">
                  <c:v>95394.781935375562</c:v>
                </c:pt>
                <c:pt idx="59">
                  <c:v>95036.68101449286</c:v>
                </c:pt>
                <c:pt idx="60">
                  <c:v>94643.144085102234</c:v>
                </c:pt>
                <c:pt idx="61">
                  <c:v>94241.925846373793</c:v>
                </c:pt>
                <c:pt idx="62">
                  <c:v>93798.353364186216</c:v>
                </c:pt>
                <c:pt idx="63">
                  <c:v>93338.134663931793</c:v>
                </c:pt>
                <c:pt idx="64">
                  <c:v>92850.900510477295</c:v>
                </c:pt>
                <c:pt idx="65">
                  <c:v>92328.961515379109</c:v>
                </c:pt>
                <c:pt idx="66">
                  <c:v>91780.160670150406</c:v>
                </c:pt>
                <c:pt idx="67">
                  <c:v>91208.780986162179</c:v>
                </c:pt>
                <c:pt idx="68">
                  <c:v>90607.540694427444</c:v>
                </c:pt>
                <c:pt idx="69">
                  <c:v>89902.570633447249</c:v>
                </c:pt>
                <c:pt idx="70">
                  <c:v>89205.07588855816</c:v>
                </c:pt>
                <c:pt idx="71">
                  <c:v>88427.468087901696</c:v>
                </c:pt>
                <c:pt idx="72">
                  <c:v>87590.98548722644</c:v>
                </c:pt>
                <c:pt idx="73">
                  <c:v>86659.179391150305</c:v>
                </c:pt>
                <c:pt idx="74">
                  <c:v>85716.887436388337</c:v>
                </c:pt>
                <c:pt idx="75">
                  <c:v>84615.443417659306</c:v>
                </c:pt>
                <c:pt idx="76">
                  <c:v>83435.693848999625</c:v>
                </c:pt>
                <c:pt idx="77">
                  <c:v>82069.375787054509</c:v>
                </c:pt>
                <c:pt idx="78">
                  <c:v>80618.036457878523</c:v>
                </c:pt>
                <c:pt idx="79">
                  <c:v>79007.747789026311</c:v>
                </c:pt>
                <c:pt idx="80">
                  <c:v>77208.222702777872</c:v>
                </c:pt>
                <c:pt idx="81">
                  <c:v>75182.25486466664</c:v>
                </c:pt>
                <c:pt idx="82">
                  <c:v>72885.69455091811</c:v>
                </c:pt>
                <c:pt idx="83">
                  <c:v>70358.900919652122</c:v>
                </c:pt>
                <c:pt idx="84">
                  <c:v>67472.286035200945</c:v>
                </c:pt>
                <c:pt idx="85">
                  <c:v>64301.446200790779</c:v>
                </c:pt>
                <c:pt idx="86">
                  <c:v>60774.026147350014</c:v>
                </c:pt>
                <c:pt idx="87">
                  <c:v>56892.083713754786</c:v>
                </c:pt>
                <c:pt idx="88">
                  <c:v>52682.604418181552</c:v>
                </c:pt>
                <c:pt idx="89">
                  <c:v>48258.144389316738</c:v>
                </c:pt>
                <c:pt idx="90">
                  <c:v>43697.822471452018</c:v>
                </c:pt>
                <c:pt idx="91">
                  <c:v>38898.339983266844</c:v>
                </c:pt>
                <c:pt idx="92">
                  <c:v>34026.870917902081</c:v>
                </c:pt>
                <c:pt idx="93">
                  <c:v>29152.947367862489</c:v>
                </c:pt>
                <c:pt idx="94">
                  <c:v>24499.173190015877</c:v>
                </c:pt>
                <c:pt idx="95">
                  <c:v>19802.56865810608</c:v>
                </c:pt>
                <c:pt idx="96">
                  <c:v>16042.720030962835</c:v>
                </c:pt>
                <c:pt idx="97">
                  <c:v>12437.889133937817</c:v>
                </c:pt>
                <c:pt idx="98">
                  <c:v>9497.2215393608913</c:v>
                </c:pt>
                <c:pt idx="99">
                  <c:v>7165.3475508050506</c:v>
                </c:pt>
                <c:pt idx="100">
                  <c:v>4935.5957934095031</c:v>
                </c:pt>
                <c:pt idx="101">
                  <c:v>3431.3119493137838</c:v>
                </c:pt>
                <c:pt idx="102">
                  <c:v>2248.208694433084</c:v>
                </c:pt>
                <c:pt idx="103">
                  <c:v>1462.6037175256122</c:v>
                </c:pt>
                <c:pt idx="104">
                  <c:v>974.74457961952658</c:v>
                </c:pt>
                <c:pt idx="105">
                  <c:v>652.67805069476344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CB8-43C1-A067-E9A96CB0F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184880"/>
        <c:axId val="215378672"/>
      </c:scatterChart>
      <c:valAx>
        <c:axId val="216184880"/>
        <c:scaling>
          <c:orientation val="minMax"/>
          <c:max val="11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'Femme F'!$A$3</c:f>
              <c:strCache>
                <c:ptCount val="1"/>
                <c:pt idx="0">
                  <c:v>Age</c:v>
                </c:pt>
              </c:strCache>
            </c:strRef>
          </c:tx>
          <c:layout>
            <c:manualLayout>
              <c:xMode val="edge"/>
              <c:yMode val="edge"/>
              <c:x val="0.94407524059492565"/>
              <c:y val="0.84164333624963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tailEnd type="triangle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5378672"/>
        <c:crossesAt val="1.0000000000000004E-5"/>
        <c:crossBetween val="midCat"/>
        <c:majorUnit val="10"/>
      </c:valAx>
      <c:valAx>
        <c:axId val="215378672"/>
        <c:scaling>
          <c:orientation val="minMax"/>
          <c:max val="10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tailEnd type="triangle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6184880"/>
        <c:crosses val="autoZero"/>
        <c:crossBetween val="midCat"/>
        <c:majorUnit val="10000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'Homme a'!$B$1</c:f>
          <c:strCache>
            <c:ptCount val="1"/>
            <c:pt idx="0">
              <c:v>France (métro) 2014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128174532927001"/>
          <c:y val="0.12151091976999494"/>
          <c:w val="0.78556140991592349"/>
          <c:h val="0.78268642228774843"/>
        </c:manualLayout>
      </c:layout>
      <c:scatterChart>
        <c:scatterStyle val="smoothMarker"/>
        <c:varyColors val="0"/>
        <c:ser>
          <c:idx val="4"/>
          <c:order val="0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'Homme a'!$A$4:$A$109</c:f>
              <c:numCache>
                <c:formatCode>General</c:formatCode>
                <c:ptCount val="10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</c:numCache>
            </c:numRef>
          </c:xVal>
          <c:yVal>
            <c:numRef>
              <c:f>'Homme a'!$G$4:$G$109</c:f>
              <c:numCache>
                <c:formatCode>#,##0</c:formatCode>
                <c:ptCount val="106"/>
                <c:pt idx="0">
                  <c:v>1000000</c:v>
                </c:pt>
                <c:pt idx="1">
                  <c:v>996256.00432948803</c:v>
                </c:pt>
                <c:pt idx="2">
                  <c:v>995971.63951678504</c:v>
                </c:pt>
                <c:pt idx="3">
                  <c:v>995819.24639060418</c:v>
                </c:pt>
                <c:pt idx="4">
                  <c:v>995689.51931804488</c:v>
                </c:pt>
                <c:pt idx="5">
                  <c:v>995571.84299640183</c:v>
                </c:pt>
                <c:pt idx="6">
                  <c:v>995473.92611952883</c:v>
                </c:pt>
                <c:pt idx="7">
                  <c:v>995381.06020258216</c:v>
                </c:pt>
                <c:pt idx="8">
                  <c:v>995283.72089194576</c:v>
                </c:pt>
                <c:pt idx="9">
                  <c:v>995210.7597596324</c:v>
                </c:pt>
                <c:pt idx="10">
                  <c:v>995124.38021758106</c:v>
                </c:pt>
                <c:pt idx="11">
                  <c:v>995064.9895479352</c:v>
                </c:pt>
                <c:pt idx="12">
                  <c:v>994990.80286389228</c:v>
                </c:pt>
                <c:pt idx="13">
                  <c:v>994888.13108117494</c:v>
                </c:pt>
                <c:pt idx="14">
                  <c:v>994787.21641070826</c:v>
                </c:pt>
                <c:pt idx="15">
                  <c:v>994655.96036717761</c:v>
                </c:pt>
                <c:pt idx="16">
                  <c:v>994484.10740485834</c:v>
                </c:pt>
                <c:pt idx="17">
                  <c:v>994262.95841114805</c:v>
                </c:pt>
                <c:pt idx="18">
                  <c:v>993964.74798196787</c:v>
                </c:pt>
                <c:pt idx="19">
                  <c:v>993582.0344564775</c:v>
                </c:pt>
                <c:pt idx="20">
                  <c:v>993089.89062646881</c:v>
                </c:pt>
                <c:pt idx="21">
                  <c:v>992526.7922105965</c:v>
                </c:pt>
                <c:pt idx="22">
                  <c:v>992004.06510573626</c:v>
                </c:pt>
                <c:pt idx="23">
                  <c:v>991398.5710080791</c:v>
                </c:pt>
                <c:pt idx="24">
                  <c:v>990800.87667567621</c:v>
                </c:pt>
                <c:pt idx="25">
                  <c:v>990173.35549122305</c:v>
                </c:pt>
                <c:pt idx="26">
                  <c:v>989473.52401376434</c:v>
                </c:pt>
                <c:pt idx="27">
                  <c:v>988813.51846592803</c:v>
                </c:pt>
                <c:pt idx="28">
                  <c:v>988112.45074403391</c:v>
                </c:pt>
                <c:pt idx="29">
                  <c:v>987354.5893483609</c:v>
                </c:pt>
                <c:pt idx="30">
                  <c:v>986535.90447681677</c:v>
                </c:pt>
                <c:pt idx="31">
                  <c:v>985643.27102242841</c:v>
                </c:pt>
                <c:pt idx="32">
                  <c:v>984905.25213203568</c:v>
                </c:pt>
                <c:pt idx="33">
                  <c:v>983954.21933762811</c:v>
                </c:pt>
                <c:pt idx="34">
                  <c:v>983110.27573331015</c:v>
                </c:pt>
                <c:pt idx="35">
                  <c:v>982141.13810223225</c:v>
                </c:pt>
                <c:pt idx="36">
                  <c:v>981246.77057950781</c:v>
                </c:pt>
                <c:pt idx="37">
                  <c:v>980256.42678629013</c:v>
                </c:pt>
                <c:pt idx="38">
                  <c:v>979112.26842504821</c:v>
                </c:pt>
                <c:pt idx="39">
                  <c:v>977883.79406224762</c:v>
                </c:pt>
                <c:pt idx="40">
                  <c:v>976379.92608598992</c:v>
                </c:pt>
                <c:pt idx="41">
                  <c:v>974957.10364852636</c:v>
                </c:pt>
                <c:pt idx="42">
                  <c:v>973498.91750474949</c:v>
                </c:pt>
                <c:pt idx="43">
                  <c:v>971811.43472534441</c:v>
                </c:pt>
                <c:pt idx="44">
                  <c:v>969979.62247167132</c:v>
                </c:pt>
                <c:pt idx="45">
                  <c:v>967847.09221509949</c:v>
                </c:pt>
                <c:pt idx="46">
                  <c:v>965464.63490356214</c:v>
                </c:pt>
                <c:pt idx="47">
                  <c:v>962778.22397136095</c:v>
                </c:pt>
                <c:pt idx="48">
                  <c:v>959911.54505249276</c:v>
                </c:pt>
                <c:pt idx="49">
                  <c:v>956758.18657123437</c:v>
                </c:pt>
                <c:pt idx="50">
                  <c:v>953291.21461962617</c:v>
                </c:pt>
                <c:pt idx="51">
                  <c:v>949650.56839936762</c:v>
                </c:pt>
                <c:pt idx="52">
                  <c:v>945623.00466100883</c:v>
                </c:pt>
                <c:pt idx="53">
                  <c:v>940889.43261912873</c:v>
                </c:pt>
                <c:pt idx="54">
                  <c:v>935955.1100609696</c:v>
                </c:pt>
                <c:pt idx="55">
                  <c:v>930347.62724529637</c:v>
                </c:pt>
                <c:pt idx="56">
                  <c:v>924251.54393900337</c:v>
                </c:pt>
                <c:pt idx="57">
                  <c:v>917619.41133286664</c:v>
                </c:pt>
                <c:pt idx="58">
                  <c:v>910562.5113236492</c:v>
                </c:pt>
                <c:pt idx="59">
                  <c:v>902947.92887385457</c:v>
                </c:pt>
                <c:pt idx="60">
                  <c:v>894783.96668313502</c:v>
                </c:pt>
                <c:pt idx="61">
                  <c:v>886046.10457945697</c:v>
                </c:pt>
                <c:pt idx="62">
                  <c:v>876638.46955233079</c:v>
                </c:pt>
                <c:pt idx="63">
                  <c:v>866634.67168687633</c:v>
                </c:pt>
                <c:pt idx="64">
                  <c:v>856280.20673552644</c:v>
                </c:pt>
                <c:pt idx="65">
                  <c:v>845456.01043463277</c:v>
                </c:pt>
                <c:pt idx="66">
                  <c:v>834358.60019071749</c:v>
                </c:pt>
                <c:pt idx="67">
                  <c:v>822567.05368938611</c:v>
                </c:pt>
                <c:pt idx="68">
                  <c:v>810269.46737071685</c:v>
                </c:pt>
                <c:pt idx="69">
                  <c:v>797155.37047669583</c:v>
                </c:pt>
                <c:pt idx="70">
                  <c:v>783091.57610234211</c:v>
                </c:pt>
                <c:pt idx="71">
                  <c:v>768345.24636901333</c:v>
                </c:pt>
                <c:pt idx="72">
                  <c:v>753258.18058521918</c:v>
                </c:pt>
                <c:pt idx="73">
                  <c:v>736801.56337053736</c:v>
                </c:pt>
                <c:pt idx="74">
                  <c:v>720385.42796503624</c:v>
                </c:pt>
                <c:pt idx="75">
                  <c:v>701976.41133121331</c:v>
                </c:pt>
                <c:pt idx="76">
                  <c:v>682382.9936877602</c:v>
                </c:pt>
                <c:pt idx="77">
                  <c:v>661980.46462567686</c:v>
                </c:pt>
                <c:pt idx="78">
                  <c:v>639820.81966080144</c:v>
                </c:pt>
                <c:pt idx="79">
                  <c:v>616358.53313772229</c:v>
                </c:pt>
                <c:pt idx="80">
                  <c:v>590826.15086000413</c:v>
                </c:pt>
                <c:pt idx="81">
                  <c:v>563089.33145463269</c:v>
                </c:pt>
                <c:pt idx="82">
                  <c:v>533374.46434979106</c:v>
                </c:pt>
                <c:pt idx="83">
                  <c:v>501443.32961843716</c:v>
                </c:pt>
                <c:pt idx="84">
                  <c:v>468112.49731184606</c:v>
                </c:pt>
                <c:pt idx="85">
                  <c:v>432542.57861919183</c:v>
                </c:pt>
                <c:pt idx="86">
                  <c:v>395041.68255915702</c:v>
                </c:pt>
                <c:pt idx="87">
                  <c:v>357336.6234510041</c:v>
                </c:pt>
                <c:pt idx="88">
                  <c:v>318018.69500130811</c:v>
                </c:pt>
                <c:pt idx="89">
                  <c:v>279073.55999607063</c:v>
                </c:pt>
                <c:pt idx="90">
                  <c:v>240570.64000239433</c:v>
                </c:pt>
                <c:pt idx="91">
                  <c:v>204531.19384489013</c:v>
                </c:pt>
                <c:pt idx="92">
                  <c:v>170352.74785156478</c:v>
                </c:pt>
                <c:pt idx="93">
                  <c:v>138607.7805165911</c:v>
                </c:pt>
                <c:pt idx="94">
                  <c:v>110046.18256026489</c:v>
                </c:pt>
                <c:pt idx="95">
                  <c:v>83271.449283339127</c:v>
                </c:pt>
                <c:pt idx="96">
                  <c:v>64886.080945373338</c:v>
                </c:pt>
                <c:pt idx="97">
                  <c:v>47390.410677005857</c:v>
                </c:pt>
                <c:pt idx="98">
                  <c:v>33172.974284067168</c:v>
                </c:pt>
                <c:pt idx="99">
                  <c:v>23925.407247168572</c:v>
                </c:pt>
                <c:pt idx="100">
                  <c:v>16134.25701491309</c:v>
                </c:pt>
                <c:pt idx="101">
                  <c:v>10691.882353488927</c:v>
                </c:pt>
                <c:pt idx="102">
                  <c:v>6999.9978921963184</c:v>
                </c:pt>
                <c:pt idx="103">
                  <c:v>4655.4607830453306</c:v>
                </c:pt>
                <c:pt idx="104">
                  <c:v>3287.088661975069</c:v>
                </c:pt>
                <c:pt idx="105">
                  <c:v>2341.3156148848871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32E-44AB-888D-D3657D314AD2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'Homme a'!$A$4:$A$109</c:f>
              <c:numCache>
                <c:formatCode>General</c:formatCode>
                <c:ptCount val="10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</c:numCache>
            </c:numRef>
          </c:xVal>
          <c:yVal>
            <c:numRef>
              <c:f>'Femmes a'!$G$4:$G$109</c:f>
              <c:numCache>
                <c:formatCode>#,##0</c:formatCode>
                <c:ptCount val="106"/>
                <c:pt idx="0">
                  <c:v>1000000</c:v>
                </c:pt>
                <c:pt idx="1">
                  <c:v>996877.92321035953</c:v>
                </c:pt>
                <c:pt idx="2">
                  <c:v>996613.59160734003</c:v>
                </c:pt>
                <c:pt idx="3">
                  <c:v>996445.91289245721</c:v>
                </c:pt>
                <c:pt idx="4">
                  <c:v>996357.21811720205</c:v>
                </c:pt>
                <c:pt idx="5">
                  <c:v>996292.82982676046</c:v>
                </c:pt>
                <c:pt idx="6">
                  <c:v>996223.34701684047</c:v>
                </c:pt>
                <c:pt idx="7">
                  <c:v>996151.40307115472</c:v>
                </c:pt>
                <c:pt idx="8">
                  <c:v>996085.15666903032</c:v>
                </c:pt>
                <c:pt idx="9">
                  <c:v>996001.12315869413</c:v>
                </c:pt>
                <c:pt idx="10">
                  <c:v>995933.79442789371</c:v>
                </c:pt>
                <c:pt idx="11">
                  <c:v>995873.96432660113</c:v>
                </c:pt>
                <c:pt idx="12">
                  <c:v>995796.02661295084</c:v>
                </c:pt>
                <c:pt idx="13">
                  <c:v>995749.64681568078</c:v>
                </c:pt>
                <c:pt idx="14">
                  <c:v>995658.89839635859</c:v>
                </c:pt>
                <c:pt idx="15">
                  <c:v>995573.83760317916</c:v>
                </c:pt>
                <c:pt idx="16">
                  <c:v>995458.54180053086</c:v>
                </c:pt>
                <c:pt idx="17">
                  <c:v>995347.17030600889</c:v>
                </c:pt>
                <c:pt idx="18">
                  <c:v>995206.35172085359</c:v>
                </c:pt>
                <c:pt idx="19">
                  <c:v>995016.72644209082</c:v>
                </c:pt>
                <c:pt idx="20">
                  <c:v>994849.38583161845</c:v>
                </c:pt>
                <c:pt idx="21">
                  <c:v>994633.48505137116</c:v>
                </c:pt>
                <c:pt idx="22">
                  <c:v>994456.09064973192</c:v>
                </c:pt>
                <c:pt idx="23">
                  <c:v>994276.55403382797</c:v>
                </c:pt>
                <c:pt idx="24">
                  <c:v>994092.23690775642</c:v>
                </c:pt>
                <c:pt idx="25">
                  <c:v>993896.44142752257</c:v>
                </c:pt>
                <c:pt idx="26">
                  <c:v>993670.96423934144</c:v>
                </c:pt>
                <c:pt idx="27">
                  <c:v>993385.09599221742</c:v>
                </c:pt>
                <c:pt idx="28">
                  <c:v>993122.72138800158</c:v>
                </c:pt>
                <c:pt idx="29">
                  <c:v>992849.68158860772</c:v>
                </c:pt>
                <c:pt idx="30">
                  <c:v>992549.26750937244</c:v>
                </c:pt>
                <c:pt idx="31">
                  <c:v>992272.15434146102</c:v>
                </c:pt>
                <c:pt idx="32">
                  <c:v>991972.45667789003</c:v>
                </c:pt>
                <c:pt idx="33">
                  <c:v>991638.92686245183</c:v>
                </c:pt>
                <c:pt idx="34">
                  <c:v>991255.57915478328</c:v>
                </c:pt>
                <c:pt idx="35">
                  <c:v>990890.4433922153</c:v>
                </c:pt>
                <c:pt idx="36">
                  <c:v>990448.8552273782</c:v>
                </c:pt>
                <c:pt idx="37">
                  <c:v>989936.16394123598</c:v>
                </c:pt>
                <c:pt idx="38">
                  <c:v>989334.85314472951</c:v>
                </c:pt>
                <c:pt idx="39">
                  <c:v>988717.09200991224</c:v>
                </c:pt>
                <c:pt idx="40">
                  <c:v>988008.40897513193</c:v>
                </c:pt>
                <c:pt idx="41">
                  <c:v>987291.97203867848</c:v>
                </c:pt>
                <c:pt idx="42">
                  <c:v>986374.08827989211</c:v>
                </c:pt>
                <c:pt idx="43">
                  <c:v>985510.72022995376</c:v>
                </c:pt>
                <c:pt idx="44">
                  <c:v>984432.95413794252</c:v>
                </c:pt>
                <c:pt idx="45">
                  <c:v>983259.73945465556</c:v>
                </c:pt>
                <c:pt idx="46">
                  <c:v>981969.92890842818</c:v>
                </c:pt>
                <c:pt idx="47">
                  <c:v>980576.17018379387</c:v>
                </c:pt>
                <c:pt idx="48">
                  <c:v>979049.63285802375</c:v>
                </c:pt>
                <c:pt idx="49">
                  <c:v>977267.04147052125</c:v>
                </c:pt>
                <c:pt idx="50">
                  <c:v>975464.17385974771</c:v>
                </c:pt>
                <c:pt idx="51">
                  <c:v>973393.2262937862</c:v>
                </c:pt>
                <c:pt idx="52">
                  <c:v>971221.64012429176</c:v>
                </c:pt>
                <c:pt idx="53">
                  <c:v>968813.95195675234</c:v>
                </c:pt>
                <c:pt idx="54">
                  <c:v>966370.62466333853</c:v>
                </c:pt>
                <c:pt idx="55">
                  <c:v>963490.01650775387</c:v>
                </c:pt>
                <c:pt idx="56">
                  <c:v>960436.27702736831</c:v>
                </c:pt>
                <c:pt idx="57">
                  <c:v>957310.06694990851</c:v>
                </c:pt>
                <c:pt idx="58">
                  <c:v>953946.08716463321</c:v>
                </c:pt>
                <c:pt idx="59">
                  <c:v>950365.7774182132</c:v>
                </c:pt>
                <c:pt idx="60">
                  <c:v>946431.30020558042</c:v>
                </c:pt>
                <c:pt idx="61">
                  <c:v>942418.74575473252</c:v>
                </c:pt>
                <c:pt idx="62">
                  <c:v>937984.15403184609</c:v>
                </c:pt>
                <c:pt idx="63">
                  <c:v>933380.68714985205</c:v>
                </c:pt>
                <c:pt idx="64">
                  <c:v>928507.46088256605</c:v>
                </c:pt>
                <c:pt idx="65">
                  <c:v>923287.98666824866</c:v>
                </c:pt>
                <c:pt idx="66">
                  <c:v>917801.03836266359</c:v>
                </c:pt>
                <c:pt idx="67">
                  <c:v>912086.17459284782</c:v>
                </c:pt>
                <c:pt idx="68">
                  <c:v>906075.24150652718</c:v>
                </c:pt>
                <c:pt idx="69">
                  <c:v>899025.66398151021</c:v>
                </c:pt>
                <c:pt idx="70">
                  <c:v>892048.97325642582</c:v>
                </c:pt>
                <c:pt idx="71">
                  <c:v>884278.8678313524</c:v>
                </c:pt>
                <c:pt idx="72">
                  <c:v>875912.53315312718</c:v>
                </c:pt>
                <c:pt idx="73">
                  <c:v>866593.15598706726</c:v>
                </c:pt>
                <c:pt idx="74">
                  <c:v>857168.35539612372</c:v>
                </c:pt>
                <c:pt idx="75">
                  <c:v>846157.26821673522</c:v>
                </c:pt>
                <c:pt idx="76">
                  <c:v>834358.60843325441</c:v>
                </c:pt>
                <c:pt idx="77">
                  <c:v>820699.67342537385</c:v>
                </c:pt>
                <c:pt idx="78">
                  <c:v>806183.59406699333</c:v>
                </c:pt>
                <c:pt idx="79">
                  <c:v>790079.52810142527</c:v>
                </c:pt>
                <c:pt idx="80">
                  <c:v>772089.42002455168</c:v>
                </c:pt>
                <c:pt idx="81">
                  <c:v>751837.73404872604</c:v>
                </c:pt>
                <c:pt idx="82">
                  <c:v>728876.6894851136</c:v>
                </c:pt>
                <c:pt idx="83">
                  <c:v>703603.74576794822</c:v>
                </c:pt>
                <c:pt idx="84">
                  <c:v>674742.13356194191</c:v>
                </c:pt>
                <c:pt idx="85">
                  <c:v>643023.34921452368</c:v>
                </c:pt>
                <c:pt idx="86">
                  <c:v>607761.24735743296</c:v>
                </c:pt>
                <c:pt idx="87">
                  <c:v>568943.72717038903</c:v>
                </c:pt>
                <c:pt idx="88">
                  <c:v>526842.12571956869</c:v>
                </c:pt>
                <c:pt idx="89">
                  <c:v>482608.3372411037</c:v>
                </c:pt>
                <c:pt idx="90">
                  <c:v>436987.85082334396</c:v>
                </c:pt>
                <c:pt idx="91">
                  <c:v>389010.83893170225</c:v>
                </c:pt>
                <c:pt idx="92">
                  <c:v>340265.7243589604</c:v>
                </c:pt>
                <c:pt idx="93">
                  <c:v>291502.23742785008</c:v>
                </c:pt>
                <c:pt idx="94">
                  <c:v>244971.69467396202</c:v>
                </c:pt>
                <c:pt idx="95">
                  <c:v>198054.61703969006</c:v>
                </c:pt>
                <c:pt idx="96">
                  <c:v>160405.0742723438</c:v>
                </c:pt>
                <c:pt idx="97">
                  <c:v>124365.05660982862</c:v>
                </c:pt>
                <c:pt idx="98">
                  <c:v>94914.519034734374</c:v>
                </c:pt>
                <c:pt idx="99">
                  <c:v>71575.156303672804</c:v>
                </c:pt>
                <c:pt idx="100">
                  <c:v>49356.133255846529</c:v>
                </c:pt>
                <c:pt idx="101">
                  <c:v>34316.74150305779</c:v>
                </c:pt>
                <c:pt idx="102">
                  <c:v>22479.782266996914</c:v>
                </c:pt>
                <c:pt idx="103">
                  <c:v>14591.815377904315</c:v>
                </c:pt>
                <c:pt idx="104">
                  <c:v>9733.879544818943</c:v>
                </c:pt>
                <c:pt idx="105">
                  <c:v>5873.3791712871462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32E-44AB-888D-D3657D314AD2}"/>
            </c:ext>
          </c:extLst>
        </c:ser>
        <c:ser>
          <c:idx val="7"/>
          <c:order val="2"/>
          <c:spPr>
            <a:ln w="12700" cap="rnd">
              <a:solidFill>
                <a:schemeClr val="tx1"/>
              </a:solidFill>
              <a:prstDash val="dash"/>
              <a:round/>
              <a:headEnd type="triangle"/>
              <a:tailEnd type="triangle"/>
            </a:ln>
            <a:effectLst/>
          </c:spPr>
          <c:marker>
            <c:symbol val="none"/>
          </c:marker>
          <c:xVal>
            <c:numRef>
              <c:f>'Homme a'!$A$4:$A$109</c:f>
              <c:numCache>
                <c:formatCode>General</c:formatCode>
                <c:ptCount val="10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</c:numCache>
            </c:numRef>
          </c:xVal>
          <c:yVal>
            <c:numRef>
              <c:f>'Femmes a'!$P$4:$P$93</c:f>
              <c:numCache>
                <c:formatCode>General</c:formatCode>
                <c:ptCount val="90"/>
                <c:pt idx="0">
                  <c:v>500000</c:v>
                </c:pt>
                <c:pt idx="1">
                  <c:v>500000</c:v>
                </c:pt>
                <c:pt idx="2">
                  <c:v>500000</c:v>
                </c:pt>
                <c:pt idx="3">
                  <c:v>500000</c:v>
                </c:pt>
                <c:pt idx="4">
                  <c:v>500000</c:v>
                </c:pt>
                <c:pt idx="5">
                  <c:v>500000</c:v>
                </c:pt>
                <c:pt idx="6">
                  <c:v>500000</c:v>
                </c:pt>
                <c:pt idx="7">
                  <c:v>500000</c:v>
                </c:pt>
                <c:pt idx="8">
                  <c:v>500000</c:v>
                </c:pt>
                <c:pt idx="9">
                  <c:v>500000</c:v>
                </c:pt>
                <c:pt idx="10">
                  <c:v>500000</c:v>
                </c:pt>
                <c:pt idx="11">
                  <c:v>500000</c:v>
                </c:pt>
                <c:pt idx="12">
                  <c:v>500000</c:v>
                </c:pt>
                <c:pt idx="13">
                  <c:v>500000</c:v>
                </c:pt>
                <c:pt idx="14">
                  <c:v>500000</c:v>
                </c:pt>
                <c:pt idx="15">
                  <c:v>500000</c:v>
                </c:pt>
                <c:pt idx="16">
                  <c:v>500000</c:v>
                </c:pt>
                <c:pt idx="17">
                  <c:v>500000</c:v>
                </c:pt>
                <c:pt idx="18">
                  <c:v>500000</c:v>
                </c:pt>
                <c:pt idx="19">
                  <c:v>500000</c:v>
                </c:pt>
                <c:pt idx="20">
                  <c:v>500000</c:v>
                </c:pt>
                <c:pt idx="21">
                  <c:v>500000</c:v>
                </c:pt>
                <c:pt idx="22">
                  <c:v>500000</c:v>
                </c:pt>
                <c:pt idx="23">
                  <c:v>500000</c:v>
                </c:pt>
                <c:pt idx="24">
                  <c:v>500000</c:v>
                </c:pt>
                <c:pt idx="25">
                  <c:v>500000</c:v>
                </c:pt>
                <c:pt idx="26">
                  <c:v>500000</c:v>
                </c:pt>
                <c:pt idx="27">
                  <c:v>500000</c:v>
                </c:pt>
                <c:pt idx="28">
                  <c:v>500000</c:v>
                </c:pt>
                <c:pt idx="29">
                  <c:v>500000</c:v>
                </c:pt>
                <c:pt idx="30">
                  <c:v>500000</c:v>
                </c:pt>
                <c:pt idx="31">
                  <c:v>500000</c:v>
                </c:pt>
                <c:pt idx="32">
                  <c:v>500000</c:v>
                </c:pt>
                <c:pt idx="33">
                  <c:v>500000</c:v>
                </c:pt>
                <c:pt idx="34">
                  <c:v>500000</c:v>
                </c:pt>
                <c:pt idx="35">
                  <c:v>500000</c:v>
                </c:pt>
                <c:pt idx="36">
                  <c:v>500000</c:v>
                </c:pt>
                <c:pt idx="37">
                  <c:v>500000</c:v>
                </c:pt>
                <c:pt idx="38">
                  <c:v>500000</c:v>
                </c:pt>
                <c:pt idx="39">
                  <c:v>500000</c:v>
                </c:pt>
                <c:pt idx="40">
                  <c:v>500000</c:v>
                </c:pt>
                <c:pt idx="41">
                  <c:v>500000</c:v>
                </c:pt>
                <c:pt idx="42">
                  <c:v>500000</c:v>
                </c:pt>
                <c:pt idx="43">
                  <c:v>500000</c:v>
                </c:pt>
                <c:pt idx="44">
                  <c:v>500000</c:v>
                </c:pt>
                <c:pt idx="45">
                  <c:v>500000</c:v>
                </c:pt>
                <c:pt idx="46">
                  <c:v>500000</c:v>
                </c:pt>
                <c:pt idx="47">
                  <c:v>500000</c:v>
                </c:pt>
                <c:pt idx="48">
                  <c:v>500000</c:v>
                </c:pt>
                <c:pt idx="49">
                  <c:v>500000</c:v>
                </c:pt>
                <c:pt idx="50">
                  <c:v>500000</c:v>
                </c:pt>
                <c:pt idx="51">
                  <c:v>500000</c:v>
                </c:pt>
                <c:pt idx="52">
                  <c:v>500000</c:v>
                </c:pt>
                <c:pt idx="53">
                  <c:v>500000</c:v>
                </c:pt>
                <c:pt idx="54">
                  <c:v>500000</c:v>
                </c:pt>
                <c:pt idx="55">
                  <c:v>500000</c:v>
                </c:pt>
                <c:pt idx="56">
                  <c:v>500000</c:v>
                </c:pt>
                <c:pt idx="57">
                  <c:v>500000</c:v>
                </c:pt>
                <c:pt idx="58">
                  <c:v>500000</c:v>
                </c:pt>
                <c:pt idx="59">
                  <c:v>500000</c:v>
                </c:pt>
                <c:pt idx="60">
                  <c:v>500000</c:v>
                </c:pt>
                <c:pt idx="61">
                  <c:v>500000</c:v>
                </c:pt>
                <c:pt idx="62">
                  <c:v>500000</c:v>
                </c:pt>
                <c:pt idx="63">
                  <c:v>500000</c:v>
                </c:pt>
                <c:pt idx="64">
                  <c:v>500000</c:v>
                </c:pt>
                <c:pt idx="65">
                  <c:v>500000</c:v>
                </c:pt>
                <c:pt idx="66">
                  <c:v>500000</c:v>
                </c:pt>
                <c:pt idx="67">
                  <c:v>500000</c:v>
                </c:pt>
                <c:pt idx="68">
                  <c:v>500000</c:v>
                </c:pt>
                <c:pt idx="69">
                  <c:v>500000</c:v>
                </c:pt>
                <c:pt idx="70">
                  <c:v>500000</c:v>
                </c:pt>
                <c:pt idx="71">
                  <c:v>500000</c:v>
                </c:pt>
                <c:pt idx="72">
                  <c:v>500000</c:v>
                </c:pt>
                <c:pt idx="73">
                  <c:v>500000</c:v>
                </c:pt>
                <c:pt idx="74">
                  <c:v>500000</c:v>
                </c:pt>
                <c:pt idx="75">
                  <c:v>500000</c:v>
                </c:pt>
                <c:pt idx="76">
                  <c:v>500000</c:v>
                </c:pt>
                <c:pt idx="77">
                  <c:v>500000</c:v>
                </c:pt>
                <c:pt idx="78">
                  <c:v>500000</c:v>
                </c:pt>
                <c:pt idx="79">
                  <c:v>500000</c:v>
                </c:pt>
                <c:pt idx="80">
                  <c:v>500000</c:v>
                </c:pt>
                <c:pt idx="81">
                  <c:v>500000</c:v>
                </c:pt>
                <c:pt idx="82">
                  <c:v>500000</c:v>
                </c:pt>
                <c:pt idx="83">
                  <c:v>500000</c:v>
                </c:pt>
                <c:pt idx="84">
                  <c:v>500000</c:v>
                </c:pt>
                <c:pt idx="85">
                  <c:v>500000</c:v>
                </c:pt>
                <c:pt idx="86">
                  <c:v>500000</c:v>
                </c:pt>
                <c:pt idx="87">
                  <c:v>500000</c:v>
                </c:pt>
                <c:pt idx="88">
                  <c:v>500000</c:v>
                </c:pt>
                <c:pt idx="8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32E-44AB-888D-D3657D314AD2}"/>
            </c:ext>
          </c:extLst>
        </c:ser>
        <c:ser>
          <c:idx val="8"/>
          <c:order val="3"/>
          <c:tx>
            <c:strRef>
              <c:f>'Femmes a'!$B$2</c:f>
              <c:strCache>
                <c:ptCount val="1"/>
                <c:pt idx="0">
                  <c:v>Femmes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76"/>
              <c:layout>
                <c:manualLayout>
                  <c:x val="7.0294667255463614E-2"/>
                  <c:y val="-3.3873232386618113E-17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2E-44AB-888D-D3657D314A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50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xVal>
            <c:numRef>
              <c:f>'Femmes a'!$A$4:$A$109</c:f>
              <c:numCache>
                <c:formatCode>General</c:formatCode>
                <c:ptCount val="10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</c:numCache>
            </c:numRef>
          </c:xVal>
          <c:yVal>
            <c:numRef>
              <c:f>'Femmes a'!$G$4:$G$109</c:f>
              <c:numCache>
                <c:formatCode>#,##0</c:formatCode>
                <c:ptCount val="106"/>
                <c:pt idx="0">
                  <c:v>1000000</c:v>
                </c:pt>
                <c:pt idx="1">
                  <c:v>996877.92321035953</c:v>
                </c:pt>
                <c:pt idx="2">
                  <c:v>996613.59160734003</c:v>
                </c:pt>
                <c:pt idx="3">
                  <c:v>996445.91289245721</c:v>
                </c:pt>
                <c:pt idx="4">
                  <c:v>996357.21811720205</c:v>
                </c:pt>
                <c:pt idx="5">
                  <c:v>996292.82982676046</c:v>
                </c:pt>
                <c:pt idx="6">
                  <c:v>996223.34701684047</c:v>
                </c:pt>
                <c:pt idx="7">
                  <c:v>996151.40307115472</c:v>
                </c:pt>
                <c:pt idx="8">
                  <c:v>996085.15666903032</c:v>
                </c:pt>
                <c:pt idx="9">
                  <c:v>996001.12315869413</c:v>
                </c:pt>
                <c:pt idx="10">
                  <c:v>995933.79442789371</c:v>
                </c:pt>
                <c:pt idx="11">
                  <c:v>995873.96432660113</c:v>
                </c:pt>
                <c:pt idx="12">
                  <c:v>995796.02661295084</c:v>
                </c:pt>
                <c:pt idx="13">
                  <c:v>995749.64681568078</c:v>
                </c:pt>
                <c:pt idx="14">
                  <c:v>995658.89839635859</c:v>
                </c:pt>
                <c:pt idx="15">
                  <c:v>995573.83760317916</c:v>
                </c:pt>
                <c:pt idx="16">
                  <c:v>995458.54180053086</c:v>
                </c:pt>
                <c:pt idx="17">
                  <c:v>995347.17030600889</c:v>
                </c:pt>
                <c:pt idx="18">
                  <c:v>995206.35172085359</c:v>
                </c:pt>
                <c:pt idx="19">
                  <c:v>995016.72644209082</c:v>
                </c:pt>
                <c:pt idx="20">
                  <c:v>994849.38583161845</c:v>
                </c:pt>
                <c:pt idx="21">
                  <c:v>994633.48505137116</c:v>
                </c:pt>
                <c:pt idx="22">
                  <c:v>994456.09064973192</c:v>
                </c:pt>
                <c:pt idx="23">
                  <c:v>994276.55403382797</c:v>
                </c:pt>
                <c:pt idx="24">
                  <c:v>994092.23690775642</c:v>
                </c:pt>
                <c:pt idx="25">
                  <c:v>993896.44142752257</c:v>
                </c:pt>
                <c:pt idx="26">
                  <c:v>993670.96423934144</c:v>
                </c:pt>
                <c:pt idx="27">
                  <c:v>993385.09599221742</c:v>
                </c:pt>
                <c:pt idx="28">
                  <c:v>993122.72138800158</c:v>
                </c:pt>
                <c:pt idx="29">
                  <c:v>992849.68158860772</c:v>
                </c:pt>
                <c:pt idx="30">
                  <c:v>992549.26750937244</c:v>
                </c:pt>
                <c:pt idx="31">
                  <c:v>992272.15434146102</c:v>
                </c:pt>
                <c:pt idx="32">
                  <c:v>991972.45667789003</c:v>
                </c:pt>
                <c:pt idx="33">
                  <c:v>991638.92686245183</c:v>
                </c:pt>
                <c:pt idx="34">
                  <c:v>991255.57915478328</c:v>
                </c:pt>
                <c:pt idx="35">
                  <c:v>990890.4433922153</c:v>
                </c:pt>
                <c:pt idx="36">
                  <c:v>990448.8552273782</c:v>
                </c:pt>
                <c:pt idx="37">
                  <c:v>989936.16394123598</c:v>
                </c:pt>
                <c:pt idx="38">
                  <c:v>989334.85314472951</c:v>
                </c:pt>
                <c:pt idx="39">
                  <c:v>988717.09200991224</c:v>
                </c:pt>
                <c:pt idx="40">
                  <c:v>988008.40897513193</c:v>
                </c:pt>
                <c:pt idx="41">
                  <c:v>987291.97203867848</c:v>
                </c:pt>
                <c:pt idx="42">
                  <c:v>986374.08827989211</c:v>
                </c:pt>
                <c:pt idx="43">
                  <c:v>985510.72022995376</c:v>
                </c:pt>
                <c:pt idx="44">
                  <c:v>984432.95413794252</c:v>
                </c:pt>
                <c:pt idx="45">
                  <c:v>983259.73945465556</c:v>
                </c:pt>
                <c:pt idx="46">
                  <c:v>981969.92890842818</c:v>
                </c:pt>
                <c:pt idx="47">
                  <c:v>980576.17018379387</c:v>
                </c:pt>
                <c:pt idx="48">
                  <c:v>979049.63285802375</c:v>
                </c:pt>
                <c:pt idx="49">
                  <c:v>977267.04147052125</c:v>
                </c:pt>
                <c:pt idx="50">
                  <c:v>975464.17385974771</c:v>
                </c:pt>
                <c:pt idx="51">
                  <c:v>973393.2262937862</c:v>
                </c:pt>
                <c:pt idx="52">
                  <c:v>971221.64012429176</c:v>
                </c:pt>
                <c:pt idx="53">
                  <c:v>968813.95195675234</c:v>
                </c:pt>
                <c:pt idx="54">
                  <c:v>966370.62466333853</c:v>
                </c:pt>
                <c:pt idx="55">
                  <c:v>963490.01650775387</c:v>
                </c:pt>
                <c:pt idx="56">
                  <c:v>960436.27702736831</c:v>
                </c:pt>
                <c:pt idx="57">
                  <c:v>957310.06694990851</c:v>
                </c:pt>
                <c:pt idx="58">
                  <c:v>953946.08716463321</c:v>
                </c:pt>
                <c:pt idx="59">
                  <c:v>950365.7774182132</c:v>
                </c:pt>
                <c:pt idx="60">
                  <c:v>946431.30020558042</c:v>
                </c:pt>
                <c:pt idx="61">
                  <c:v>942418.74575473252</c:v>
                </c:pt>
                <c:pt idx="62">
                  <c:v>937984.15403184609</c:v>
                </c:pt>
                <c:pt idx="63">
                  <c:v>933380.68714985205</c:v>
                </c:pt>
                <c:pt idx="64">
                  <c:v>928507.46088256605</c:v>
                </c:pt>
                <c:pt idx="65">
                  <c:v>923287.98666824866</c:v>
                </c:pt>
                <c:pt idx="66">
                  <c:v>917801.03836266359</c:v>
                </c:pt>
                <c:pt idx="67">
                  <c:v>912086.17459284782</c:v>
                </c:pt>
                <c:pt idx="68">
                  <c:v>906075.24150652718</c:v>
                </c:pt>
                <c:pt idx="69">
                  <c:v>899025.66398151021</c:v>
                </c:pt>
                <c:pt idx="70">
                  <c:v>892048.97325642582</c:v>
                </c:pt>
                <c:pt idx="71">
                  <c:v>884278.8678313524</c:v>
                </c:pt>
                <c:pt idx="72">
                  <c:v>875912.53315312718</c:v>
                </c:pt>
                <c:pt idx="73">
                  <c:v>866593.15598706726</c:v>
                </c:pt>
                <c:pt idx="74">
                  <c:v>857168.35539612372</c:v>
                </c:pt>
                <c:pt idx="75">
                  <c:v>846157.26821673522</c:v>
                </c:pt>
                <c:pt idx="76">
                  <c:v>834358.60843325441</c:v>
                </c:pt>
                <c:pt idx="77">
                  <c:v>820699.67342537385</c:v>
                </c:pt>
                <c:pt idx="78">
                  <c:v>806183.59406699333</c:v>
                </c:pt>
                <c:pt idx="79">
                  <c:v>790079.52810142527</c:v>
                </c:pt>
                <c:pt idx="80">
                  <c:v>772089.42002455168</c:v>
                </c:pt>
                <c:pt idx="81">
                  <c:v>751837.73404872604</c:v>
                </c:pt>
                <c:pt idx="82">
                  <c:v>728876.6894851136</c:v>
                </c:pt>
                <c:pt idx="83">
                  <c:v>703603.74576794822</c:v>
                </c:pt>
                <c:pt idx="84">
                  <c:v>674742.13356194191</c:v>
                </c:pt>
                <c:pt idx="85">
                  <c:v>643023.34921452368</c:v>
                </c:pt>
                <c:pt idx="86">
                  <c:v>607761.24735743296</c:v>
                </c:pt>
                <c:pt idx="87">
                  <c:v>568943.72717038903</c:v>
                </c:pt>
                <c:pt idx="88">
                  <c:v>526842.12571956869</c:v>
                </c:pt>
                <c:pt idx="89">
                  <c:v>482608.3372411037</c:v>
                </c:pt>
                <c:pt idx="90">
                  <c:v>436987.85082334396</c:v>
                </c:pt>
                <c:pt idx="91">
                  <c:v>389010.83893170225</c:v>
                </c:pt>
                <c:pt idx="92">
                  <c:v>340265.7243589604</c:v>
                </c:pt>
                <c:pt idx="93">
                  <c:v>291502.23742785008</c:v>
                </c:pt>
                <c:pt idx="94">
                  <c:v>244971.69467396202</c:v>
                </c:pt>
                <c:pt idx="95">
                  <c:v>198054.61703969006</c:v>
                </c:pt>
                <c:pt idx="96">
                  <c:v>160405.0742723438</c:v>
                </c:pt>
                <c:pt idx="97">
                  <c:v>124365.05660982862</c:v>
                </c:pt>
                <c:pt idx="98">
                  <c:v>94914.519034734374</c:v>
                </c:pt>
                <c:pt idx="99">
                  <c:v>71575.156303672804</c:v>
                </c:pt>
                <c:pt idx="100">
                  <c:v>49356.133255846529</c:v>
                </c:pt>
                <c:pt idx="101">
                  <c:v>34316.74150305779</c:v>
                </c:pt>
                <c:pt idx="102">
                  <c:v>22479.782266996914</c:v>
                </c:pt>
                <c:pt idx="103">
                  <c:v>14591.815377904315</c:v>
                </c:pt>
                <c:pt idx="104">
                  <c:v>9733.879544818943</c:v>
                </c:pt>
                <c:pt idx="105">
                  <c:v>5873.3791712871462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32E-44AB-888D-D3657D314AD2}"/>
            </c:ext>
          </c:extLst>
        </c:ser>
        <c:ser>
          <c:idx val="10"/>
          <c:order val="4"/>
          <c:tx>
            <c:strRef>
              <c:f>'Femmes a'!$Q$4:$Q$70</c:f>
              <c:strCache>
                <c:ptCount val="6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65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dash"/>
              <a:round/>
              <a:headEnd type="triangle"/>
              <a:tailEnd type="triangle"/>
            </a:ln>
            <a:effectLst/>
          </c:spPr>
          <c:marker>
            <c:symbol val="none"/>
          </c:marker>
          <c:xVal>
            <c:numRef>
              <c:f>'Femmes a'!$Q$4:$Q$70</c:f>
              <c:numCache>
                <c:formatCode>General</c:formatCode>
                <c:ptCount val="6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65</c:v>
                </c:pt>
              </c:numCache>
            </c:numRef>
          </c:xVal>
          <c:yVal>
            <c:numRef>
              <c:f>'Femmes a'!$R$4:$R$70</c:f>
              <c:numCache>
                <c:formatCode>#\ ##0.0</c:formatCode>
                <c:ptCount val="67"/>
                <c:pt idx="0">
                  <c:v>920544.51251545607</c:v>
                </c:pt>
                <c:pt idx="1">
                  <c:v>920544.51251545607</c:v>
                </c:pt>
                <c:pt idx="2">
                  <c:v>920544.51251545607</c:v>
                </c:pt>
                <c:pt idx="3">
                  <c:v>920544.51251545607</c:v>
                </c:pt>
                <c:pt idx="4">
                  <c:v>920544.51251545607</c:v>
                </c:pt>
                <c:pt idx="5">
                  <c:v>920544.51251545607</c:v>
                </c:pt>
                <c:pt idx="6">
                  <c:v>920544.51251545607</c:v>
                </c:pt>
                <c:pt idx="7">
                  <c:v>920544.51251545607</c:v>
                </c:pt>
                <c:pt idx="8">
                  <c:v>920544.51251545607</c:v>
                </c:pt>
                <c:pt idx="9">
                  <c:v>920544.51251545607</c:v>
                </c:pt>
                <c:pt idx="10">
                  <c:v>920544.51251545607</c:v>
                </c:pt>
                <c:pt idx="11">
                  <c:v>920544.51251545607</c:v>
                </c:pt>
                <c:pt idx="12">
                  <c:v>920544.51251545607</c:v>
                </c:pt>
                <c:pt idx="13">
                  <c:v>920544.51251545607</c:v>
                </c:pt>
                <c:pt idx="14">
                  <c:v>920544.51251545607</c:v>
                </c:pt>
                <c:pt idx="15">
                  <c:v>920544.51251545607</c:v>
                </c:pt>
                <c:pt idx="16">
                  <c:v>920544.51251545607</c:v>
                </c:pt>
                <c:pt idx="17">
                  <c:v>920544.51251545607</c:v>
                </c:pt>
                <c:pt idx="18">
                  <c:v>920544.51251545607</c:v>
                </c:pt>
                <c:pt idx="19">
                  <c:v>920544.51251545607</c:v>
                </c:pt>
                <c:pt idx="20">
                  <c:v>920544.51251545607</c:v>
                </c:pt>
                <c:pt idx="21">
                  <c:v>920544.51251545607</c:v>
                </c:pt>
                <c:pt idx="22">
                  <c:v>920544.51251545607</c:v>
                </c:pt>
                <c:pt idx="23">
                  <c:v>920544.51251545607</c:v>
                </c:pt>
                <c:pt idx="24">
                  <c:v>920544.51251545607</c:v>
                </c:pt>
                <c:pt idx="25">
                  <c:v>920544.51251545607</c:v>
                </c:pt>
                <c:pt idx="26">
                  <c:v>920544.51251545607</c:v>
                </c:pt>
                <c:pt idx="27">
                  <c:v>920544.51251545607</c:v>
                </c:pt>
                <c:pt idx="28">
                  <c:v>920544.51251545607</c:v>
                </c:pt>
                <c:pt idx="29">
                  <c:v>920544.51251545607</c:v>
                </c:pt>
                <c:pt idx="30">
                  <c:v>920544.51251545607</c:v>
                </c:pt>
                <c:pt idx="31">
                  <c:v>920544.51251545607</c:v>
                </c:pt>
                <c:pt idx="32">
                  <c:v>920544.51251545607</c:v>
                </c:pt>
                <c:pt idx="33">
                  <c:v>920544.51251545607</c:v>
                </c:pt>
                <c:pt idx="34">
                  <c:v>920544.51251545607</c:v>
                </c:pt>
                <c:pt idx="35">
                  <c:v>920544.51251545607</c:v>
                </c:pt>
                <c:pt idx="36">
                  <c:v>920544.51251545607</c:v>
                </c:pt>
                <c:pt idx="37">
                  <c:v>920544.51251545607</c:v>
                </c:pt>
                <c:pt idx="38">
                  <c:v>920544.51251545607</c:v>
                </c:pt>
                <c:pt idx="39">
                  <c:v>920544.51251545607</c:v>
                </c:pt>
                <c:pt idx="40">
                  <c:v>920544.51251545607</c:v>
                </c:pt>
                <c:pt idx="41">
                  <c:v>920544.51251545607</c:v>
                </c:pt>
                <c:pt idx="42">
                  <c:v>920544.51251545607</c:v>
                </c:pt>
                <c:pt idx="43">
                  <c:v>920544.51251545607</c:v>
                </c:pt>
                <c:pt idx="44">
                  <c:v>920544.51251545607</c:v>
                </c:pt>
                <c:pt idx="45">
                  <c:v>920544.51251545607</c:v>
                </c:pt>
                <c:pt idx="46">
                  <c:v>920544.51251545607</c:v>
                </c:pt>
                <c:pt idx="47">
                  <c:v>920544.51251545607</c:v>
                </c:pt>
                <c:pt idx="48">
                  <c:v>920544.51251545607</c:v>
                </c:pt>
                <c:pt idx="49">
                  <c:v>920544.51251545607</c:v>
                </c:pt>
                <c:pt idx="50">
                  <c:v>920544.51251545607</c:v>
                </c:pt>
                <c:pt idx="51">
                  <c:v>920544.51251545607</c:v>
                </c:pt>
                <c:pt idx="52">
                  <c:v>920544.51251545607</c:v>
                </c:pt>
                <c:pt idx="53">
                  <c:v>920544.51251545607</c:v>
                </c:pt>
                <c:pt idx="54">
                  <c:v>920544.51251545607</c:v>
                </c:pt>
                <c:pt idx="55">
                  <c:v>920544.51251545607</c:v>
                </c:pt>
                <c:pt idx="56">
                  <c:v>920544.51251545607</c:v>
                </c:pt>
                <c:pt idx="57">
                  <c:v>920544.51251545607</c:v>
                </c:pt>
                <c:pt idx="58">
                  <c:v>920544.51251545607</c:v>
                </c:pt>
                <c:pt idx="59">
                  <c:v>920544.51251545607</c:v>
                </c:pt>
                <c:pt idx="60">
                  <c:v>920544.51251545607</c:v>
                </c:pt>
                <c:pt idx="61">
                  <c:v>920544.51251545607</c:v>
                </c:pt>
                <c:pt idx="62">
                  <c:v>920544.51251545607</c:v>
                </c:pt>
                <c:pt idx="63">
                  <c:v>920544.51251545607</c:v>
                </c:pt>
                <c:pt idx="64">
                  <c:v>920544.51251545607</c:v>
                </c:pt>
                <c:pt idx="65">
                  <c:v>920544.51251545607</c:v>
                </c:pt>
                <c:pt idx="66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32E-44AB-888D-D3657D314AD2}"/>
            </c:ext>
          </c:extLst>
        </c:ser>
        <c:ser>
          <c:idx val="0"/>
          <c:order val="5"/>
          <c:tx>
            <c:strRef>
              <c:f>'Homme a'!$B$2</c:f>
              <c:strCache>
                <c:ptCount val="1"/>
                <c:pt idx="0">
                  <c:v>Hommes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72"/>
              <c:layout>
                <c:manualLayout>
                  <c:x val="-0.22005287140840823"/>
                  <c:y val="7.3906088057648402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2E-44AB-888D-D3657D314A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0070C0"/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xVal>
            <c:numRef>
              <c:f>'Homme a'!$A$4:$A$109</c:f>
              <c:numCache>
                <c:formatCode>General</c:formatCode>
                <c:ptCount val="10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</c:numCache>
            </c:numRef>
          </c:xVal>
          <c:yVal>
            <c:numRef>
              <c:f>'Homme a'!$G$4:$G$109</c:f>
              <c:numCache>
                <c:formatCode>#,##0</c:formatCode>
                <c:ptCount val="106"/>
                <c:pt idx="0">
                  <c:v>1000000</c:v>
                </c:pt>
                <c:pt idx="1">
                  <c:v>996256.00432948803</c:v>
                </c:pt>
                <c:pt idx="2">
                  <c:v>995971.63951678504</c:v>
                </c:pt>
                <c:pt idx="3">
                  <c:v>995819.24639060418</c:v>
                </c:pt>
                <c:pt idx="4">
                  <c:v>995689.51931804488</c:v>
                </c:pt>
                <c:pt idx="5">
                  <c:v>995571.84299640183</c:v>
                </c:pt>
                <c:pt idx="6">
                  <c:v>995473.92611952883</c:v>
                </c:pt>
                <c:pt idx="7">
                  <c:v>995381.06020258216</c:v>
                </c:pt>
                <c:pt idx="8">
                  <c:v>995283.72089194576</c:v>
                </c:pt>
                <c:pt idx="9">
                  <c:v>995210.7597596324</c:v>
                </c:pt>
                <c:pt idx="10">
                  <c:v>995124.38021758106</c:v>
                </c:pt>
                <c:pt idx="11">
                  <c:v>995064.9895479352</c:v>
                </c:pt>
                <c:pt idx="12">
                  <c:v>994990.80286389228</c:v>
                </c:pt>
                <c:pt idx="13">
                  <c:v>994888.13108117494</c:v>
                </c:pt>
                <c:pt idx="14">
                  <c:v>994787.21641070826</c:v>
                </c:pt>
                <c:pt idx="15">
                  <c:v>994655.96036717761</c:v>
                </c:pt>
                <c:pt idx="16">
                  <c:v>994484.10740485834</c:v>
                </c:pt>
                <c:pt idx="17">
                  <c:v>994262.95841114805</c:v>
                </c:pt>
                <c:pt idx="18">
                  <c:v>993964.74798196787</c:v>
                </c:pt>
                <c:pt idx="19">
                  <c:v>993582.0344564775</c:v>
                </c:pt>
                <c:pt idx="20">
                  <c:v>993089.89062646881</c:v>
                </c:pt>
                <c:pt idx="21">
                  <c:v>992526.7922105965</c:v>
                </c:pt>
                <c:pt idx="22">
                  <c:v>992004.06510573626</c:v>
                </c:pt>
                <c:pt idx="23">
                  <c:v>991398.5710080791</c:v>
                </c:pt>
                <c:pt idx="24">
                  <c:v>990800.87667567621</c:v>
                </c:pt>
                <c:pt idx="25">
                  <c:v>990173.35549122305</c:v>
                </c:pt>
                <c:pt idx="26">
                  <c:v>989473.52401376434</c:v>
                </c:pt>
                <c:pt idx="27">
                  <c:v>988813.51846592803</c:v>
                </c:pt>
                <c:pt idx="28">
                  <c:v>988112.45074403391</c:v>
                </c:pt>
                <c:pt idx="29">
                  <c:v>987354.5893483609</c:v>
                </c:pt>
                <c:pt idx="30">
                  <c:v>986535.90447681677</c:v>
                </c:pt>
                <c:pt idx="31">
                  <c:v>985643.27102242841</c:v>
                </c:pt>
                <c:pt idx="32">
                  <c:v>984905.25213203568</c:v>
                </c:pt>
                <c:pt idx="33">
                  <c:v>983954.21933762811</c:v>
                </c:pt>
                <c:pt idx="34">
                  <c:v>983110.27573331015</c:v>
                </c:pt>
                <c:pt idx="35">
                  <c:v>982141.13810223225</c:v>
                </c:pt>
                <c:pt idx="36">
                  <c:v>981246.77057950781</c:v>
                </c:pt>
                <c:pt idx="37">
                  <c:v>980256.42678629013</c:v>
                </c:pt>
                <c:pt idx="38">
                  <c:v>979112.26842504821</c:v>
                </c:pt>
                <c:pt idx="39">
                  <c:v>977883.79406224762</c:v>
                </c:pt>
                <c:pt idx="40">
                  <c:v>976379.92608598992</c:v>
                </c:pt>
                <c:pt idx="41">
                  <c:v>974957.10364852636</c:v>
                </c:pt>
                <c:pt idx="42">
                  <c:v>973498.91750474949</c:v>
                </c:pt>
                <c:pt idx="43">
                  <c:v>971811.43472534441</c:v>
                </c:pt>
                <c:pt idx="44">
                  <c:v>969979.62247167132</c:v>
                </c:pt>
                <c:pt idx="45">
                  <c:v>967847.09221509949</c:v>
                </c:pt>
                <c:pt idx="46">
                  <c:v>965464.63490356214</c:v>
                </c:pt>
                <c:pt idx="47">
                  <c:v>962778.22397136095</c:v>
                </c:pt>
                <c:pt idx="48">
                  <c:v>959911.54505249276</c:v>
                </c:pt>
                <c:pt idx="49">
                  <c:v>956758.18657123437</c:v>
                </c:pt>
                <c:pt idx="50">
                  <c:v>953291.21461962617</c:v>
                </c:pt>
                <c:pt idx="51">
                  <c:v>949650.56839936762</c:v>
                </c:pt>
                <c:pt idx="52">
                  <c:v>945623.00466100883</c:v>
                </c:pt>
                <c:pt idx="53">
                  <c:v>940889.43261912873</c:v>
                </c:pt>
                <c:pt idx="54">
                  <c:v>935955.1100609696</c:v>
                </c:pt>
                <c:pt idx="55">
                  <c:v>930347.62724529637</c:v>
                </c:pt>
                <c:pt idx="56">
                  <c:v>924251.54393900337</c:v>
                </c:pt>
                <c:pt idx="57">
                  <c:v>917619.41133286664</c:v>
                </c:pt>
                <c:pt idx="58">
                  <c:v>910562.5113236492</c:v>
                </c:pt>
                <c:pt idx="59">
                  <c:v>902947.92887385457</c:v>
                </c:pt>
                <c:pt idx="60">
                  <c:v>894783.96668313502</c:v>
                </c:pt>
                <c:pt idx="61">
                  <c:v>886046.10457945697</c:v>
                </c:pt>
                <c:pt idx="62">
                  <c:v>876638.46955233079</c:v>
                </c:pt>
                <c:pt idx="63">
                  <c:v>866634.67168687633</c:v>
                </c:pt>
                <c:pt idx="64">
                  <c:v>856280.20673552644</c:v>
                </c:pt>
                <c:pt idx="65">
                  <c:v>845456.01043463277</c:v>
                </c:pt>
                <c:pt idx="66">
                  <c:v>834358.60019071749</c:v>
                </c:pt>
                <c:pt idx="67">
                  <c:v>822567.05368938611</c:v>
                </c:pt>
                <c:pt idx="68">
                  <c:v>810269.46737071685</c:v>
                </c:pt>
                <c:pt idx="69">
                  <c:v>797155.37047669583</c:v>
                </c:pt>
                <c:pt idx="70">
                  <c:v>783091.57610234211</c:v>
                </c:pt>
                <c:pt idx="71">
                  <c:v>768345.24636901333</c:v>
                </c:pt>
                <c:pt idx="72">
                  <c:v>753258.18058521918</c:v>
                </c:pt>
                <c:pt idx="73">
                  <c:v>736801.56337053736</c:v>
                </c:pt>
                <c:pt idx="74">
                  <c:v>720385.42796503624</c:v>
                </c:pt>
                <c:pt idx="75">
                  <c:v>701976.41133121331</c:v>
                </c:pt>
                <c:pt idx="76">
                  <c:v>682382.9936877602</c:v>
                </c:pt>
                <c:pt idx="77">
                  <c:v>661980.46462567686</c:v>
                </c:pt>
                <c:pt idx="78">
                  <c:v>639820.81966080144</c:v>
                </c:pt>
                <c:pt idx="79">
                  <c:v>616358.53313772229</c:v>
                </c:pt>
                <c:pt idx="80">
                  <c:v>590826.15086000413</c:v>
                </c:pt>
                <c:pt idx="81">
                  <c:v>563089.33145463269</c:v>
                </c:pt>
                <c:pt idx="82">
                  <c:v>533374.46434979106</c:v>
                </c:pt>
                <c:pt idx="83">
                  <c:v>501443.32961843716</c:v>
                </c:pt>
                <c:pt idx="84">
                  <c:v>468112.49731184606</c:v>
                </c:pt>
                <c:pt idx="85">
                  <c:v>432542.57861919183</c:v>
                </c:pt>
                <c:pt idx="86">
                  <c:v>395041.68255915702</c:v>
                </c:pt>
                <c:pt idx="87">
                  <c:v>357336.6234510041</c:v>
                </c:pt>
                <c:pt idx="88">
                  <c:v>318018.69500130811</c:v>
                </c:pt>
                <c:pt idx="89">
                  <c:v>279073.55999607063</c:v>
                </c:pt>
                <c:pt idx="90">
                  <c:v>240570.64000239433</c:v>
                </c:pt>
                <c:pt idx="91">
                  <c:v>204531.19384489013</c:v>
                </c:pt>
                <c:pt idx="92">
                  <c:v>170352.74785156478</c:v>
                </c:pt>
                <c:pt idx="93">
                  <c:v>138607.7805165911</c:v>
                </c:pt>
                <c:pt idx="94">
                  <c:v>110046.18256026489</c:v>
                </c:pt>
                <c:pt idx="95">
                  <c:v>83271.449283339127</c:v>
                </c:pt>
                <c:pt idx="96">
                  <c:v>64886.080945373338</c:v>
                </c:pt>
                <c:pt idx="97">
                  <c:v>47390.410677005857</c:v>
                </c:pt>
                <c:pt idx="98">
                  <c:v>33172.974284067168</c:v>
                </c:pt>
                <c:pt idx="99">
                  <c:v>23925.407247168572</c:v>
                </c:pt>
                <c:pt idx="100">
                  <c:v>16134.25701491309</c:v>
                </c:pt>
                <c:pt idx="101">
                  <c:v>10691.882353488927</c:v>
                </c:pt>
                <c:pt idx="102">
                  <c:v>6999.9978921963184</c:v>
                </c:pt>
                <c:pt idx="103">
                  <c:v>4655.4607830453306</c:v>
                </c:pt>
                <c:pt idx="104">
                  <c:v>3287.088661975069</c:v>
                </c:pt>
                <c:pt idx="105">
                  <c:v>2341.3156148848871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932E-44AB-888D-D3657D314AD2}"/>
            </c:ext>
          </c:extLst>
        </c:ser>
        <c:ser>
          <c:idx val="1"/>
          <c:order val="6"/>
          <c:spPr>
            <a:ln w="12700" cap="rnd">
              <a:solidFill>
                <a:schemeClr val="tx1"/>
              </a:solidFill>
              <a:prstDash val="dash"/>
              <a:round/>
              <a:headEnd type="triangle"/>
              <a:tailEnd type="triangle"/>
            </a:ln>
            <a:effectLst/>
          </c:spPr>
          <c:marker>
            <c:symbol val="none"/>
          </c:marker>
          <c:xVal>
            <c:numRef>
              <c:f>'Homme a'!$O$4:$O$87</c:f>
              <c:numCache>
                <c:formatCode>General</c:formatCode>
                <c:ptCount val="8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82</c:v>
                </c:pt>
              </c:numCache>
            </c:numRef>
          </c:xVal>
          <c:yVal>
            <c:numRef>
              <c:f>'Homme a'!$R$4:$R$87</c:f>
              <c:numCache>
                <c:formatCode>General</c:formatCode>
                <c:ptCount val="84"/>
                <c:pt idx="0">
                  <c:v>500000</c:v>
                </c:pt>
                <c:pt idx="1">
                  <c:v>500000</c:v>
                </c:pt>
                <c:pt idx="2">
                  <c:v>500000</c:v>
                </c:pt>
                <c:pt idx="3">
                  <c:v>500000</c:v>
                </c:pt>
                <c:pt idx="4">
                  <c:v>500000</c:v>
                </c:pt>
                <c:pt idx="5">
                  <c:v>500000</c:v>
                </c:pt>
                <c:pt idx="6">
                  <c:v>500000</c:v>
                </c:pt>
                <c:pt idx="7">
                  <c:v>500000</c:v>
                </c:pt>
                <c:pt idx="8">
                  <c:v>500000</c:v>
                </c:pt>
                <c:pt idx="9">
                  <c:v>500000</c:v>
                </c:pt>
                <c:pt idx="10">
                  <c:v>500000</c:v>
                </c:pt>
                <c:pt idx="11">
                  <c:v>500000</c:v>
                </c:pt>
                <c:pt idx="12">
                  <c:v>500000</c:v>
                </c:pt>
                <c:pt idx="13">
                  <c:v>500000</c:v>
                </c:pt>
                <c:pt idx="14">
                  <c:v>500000</c:v>
                </c:pt>
                <c:pt idx="15">
                  <c:v>500000</c:v>
                </c:pt>
                <c:pt idx="16">
                  <c:v>500000</c:v>
                </c:pt>
                <c:pt idx="17">
                  <c:v>500000</c:v>
                </c:pt>
                <c:pt idx="18">
                  <c:v>500000</c:v>
                </c:pt>
                <c:pt idx="19">
                  <c:v>500000</c:v>
                </c:pt>
                <c:pt idx="20">
                  <c:v>500000</c:v>
                </c:pt>
                <c:pt idx="21">
                  <c:v>500000</c:v>
                </c:pt>
                <c:pt idx="22">
                  <c:v>500000</c:v>
                </c:pt>
                <c:pt idx="23">
                  <c:v>500000</c:v>
                </c:pt>
                <c:pt idx="24">
                  <c:v>500000</c:v>
                </c:pt>
                <c:pt idx="25">
                  <c:v>500000</c:v>
                </c:pt>
                <c:pt idx="26">
                  <c:v>500000</c:v>
                </c:pt>
                <c:pt idx="27">
                  <c:v>500000</c:v>
                </c:pt>
                <c:pt idx="28">
                  <c:v>500000</c:v>
                </c:pt>
                <c:pt idx="29">
                  <c:v>500000</c:v>
                </c:pt>
                <c:pt idx="30">
                  <c:v>500000</c:v>
                </c:pt>
                <c:pt idx="31">
                  <c:v>500000</c:v>
                </c:pt>
                <c:pt idx="32">
                  <c:v>500000</c:v>
                </c:pt>
                <c:pt idx="33">
                  <c:v>500000</c:v>
                </c:pt>
                <c:pt idx="34">
                  <c:v>500000</c:v>
                </c:pt>
                <c:pt idx="35">
                  <c:v>500000</c:v>
                </c:pt>
                <c:pt idx="36">
                  <c:v>500000</c:v>
                </c:pt>
                <c:pt idx="37">
                  <c:v>500000</c:v>
                </c:pt>
                <c:pt idx="38">
                  <c:v>500000</c:v>
                </c:pt>
                <c:pt idx="39">
                  <c:v>500000</c:v>
                </c:pt>
                <c:pt idx="40">
                  <c:v>500000</c:v>
                </c:pt>
                <c:pt idx="41">
                  <c:v>500000</c:v>
                </c:pt>
                <c:pt idx="42">
                  <c:v>500000</c:v>
                </c:pt>
                <c:pt idx="43">
                  <c:v>500000</c:v>
                </c:pt>
                <c:pt idx="44">
                  <c:v>500000</c:v>
                </c:pt>
                <c:pt idx="45">
                  <c:v>500000</c:v>
                </c:pt>
                <c:pt idx="46">
                  <c:v>500000</c:v>
                </c:pt>
                <c:pt idx="47">
                  <c:v>500000</c:v>
                </c:pt>
                <c:pt idx="48">
                  <c:v>500000</c:v>
                </c:pt>
                <c:pt idx="49">
                  <c:v>500000</c:v>
                </c:pt>
                <c:pt idx="50">
                  <c:v>500000</c:v>
                </c:pt>
                <c:pt idx="51">
                  <c:v>500000</c:v>
                </c:pt>
                <c:pt idx="52">
                  <c:v>500000</c:v>
                </c:pt>
                <c:pt idx="53">
                  <c:v>500000</c:v>
                </c:pt>
                <c:pt idx="54">
                  <c:v>500000</c:v>
                </c:pt>
                <c:pt idx="55">
                  <c:v>500000</c:v>
                </c:pt>
                <c:pt idx="56">
                  <c:v>500000</c:v>
                </c:pt>
                <c:pt idx="57">
                  <c:v>500000</c:v>
                </c:pt>
                <c:pt idx="58">
                  <c:v>500000</c:v>
                </c:pt>
                <c:pt idx="59">
                  <c:v>500000</c:v>
                </c:pt>
                <c:pt idx="60">
                  <c:v>500000</c:v>
                </c:pt>
                <c:pt idx="61">
                  <c:v>500000</c:v>
                </c:pt>
                <c:pt idx="62">
                  <c:v>500000</c:v>
                </c:pt>
                <c:pt idx="63">
                  <c:v>500000</c:v>
                </c:pt>
                <c:pt idx="64">
                  <c:v>500000</c:v>
                </c:pt>
                <c:pt idx="65">
                  <c:v>500000</c:v>
                </c:pt>
                <c:pt idx="66">
                  <c:v>500000</c:v>
                </c:pt>
                <c:pt idx="67">
                  <c:v>500000</c:v>
                </c:pt>
                <c:pt idx="68">
                  <c:v>500000</c:v>
                </c:pt>
                <c:pt idx="69">
                  <c:v>500000</c:v>
                </c:pt>
                <c:pt idx="70">
                  <c:v>500000</c:v>
                </c:pt>
                <c:pt idx="71">
                  <c:v>500000</c:v>
                </c:pt>
                <c:pt idx="72">
                  <c:v>500000</c:v>
                </c:pt>
                <c:pt idx="73">
                  <c:v>500000</c:v>
                </c:pt>
                <c:pt idx="74">
                  <c:v>500000</c:v>
                </c:pt>
                <c:pt idx="75">
                  <c:v>500000</c:v>
                </c:pt>
                <c:pt idx="76">
                  <c:v>500000</c:v>
                </c:pt>
                <c:pt idx="77">
                  <c:v>500000</c:v>
                </c:pt>
                <c:pt idx="78">
                  <c:v>500000</c:v>
                </c:pt>
                <c:pt idx="79">
                  <c:v>500000</c:v>
                </c:pt>
                <c:pt idx="80">
                  <c:v>500000</c:v>
                </c:pt>
                <c:pt idx="81">
                  <c:v>500000</c:v>
                </c:pt>
                <c:pt idx="82">
                  <c:v>500000</c:v>
                </c:pt>
                <c:pt idx="8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932E-44AB-888D-D3657D314AD2}"/>
            </c:ext>
          </c:extLst>
        </c:ser>
        <c:ser>
          <c:idx val="3"/>
          <c:order val="7"/>
          <c:spPr>
            <a:ln w="9525" cap="rnd">
              <a:solidFill>
                <a:schemeClr val="tx1"/>
              </a:solidFill>
              <a:prstDash val="dash"/>
              <a:round/>
              <a:headEnd type="triangle"/>
              <a:tailEnd type="triangle"/>
            </a:ln>
            <a:effectLst/>
          </c:spPr>
          <c:marker>
            <c:symbol val="none"/>
          </c:marker>
          <c:xVal>
            <c:numRef>
              <c:f>'Homme a'!$P$4:$P$70</c:f>
              <c:numCache>
                <c:formatCode>General</c:formatCode>
                <c:ptCount val="6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65</c:v>
                </c:pt>
              </c:numCache>
            </c:numRef>
          </c:xVal>
          <c:yVal>
            <c:numRef>
              <c:f>'Homme a'!$Q$4:$Q$70</c:f>
              <c:numCache>
                <c:formatCode>#\ ##0.0</c:formatCode>
                <c:ptCount val="67"/>
                <c:pt idx="0">
                  <c:v>839907.30531267507</c:v>
                </c:pt>
                <c:pt idx="1">
                  <c:v>839907.30531267507</c:v>
                </c:pt>
                <c:pt idx="2">
                  <c:v>839907.30531267507</c:v>
                </c:pt>
                <c:pt idx="3">
                  <c:v>839907.30531267507</c:v>
                </c:pt>
                <c:pt idx="4">
                  <c:v>839907.30531267507</c:v>
                </c:pt>
                <c:pt idx="5">
                  <c:v>839907.30531267507</c:v>
                </c:pt>
                <c:pt idx="6">
                  <c:v>839907.30531267507</c:v>
                </c:pt>
                <c:pt idx="7">
                  <c:v>839907.30531267507</c:v>
                </c:pt>
                <c:pt idx="8">
                  <c:v>839907.30531267507</c:v>
                </c:pt>
                <c:pt idx="9">
                  <c:v>839907.30531267507</c:v>
                </c:pt>
                <c:pt idx="10">
                  <c:v>839907.30531267507</c:v>
                </c:pt>
                <c:pt idx="11">
                  <c:v>839907.30531267507</c:v>
                </c:pt>
                <c:pt idx="12">
                  <c:v>839907.30531267507</c:v>
                </c:pt>
                <c:pt idx="13">
                  <c:v>839907.30531267507</c:v>
                </c:pt>
                <c:pt idx="14">
                  <c:v>839907.30531267507</c:v>
                </c:pt>
                <c:pt idx="15">
                  <c:v>839907.30531267507</c:v>
                </c:pt>
                <c:pt idx="16">
                  <c:v>839907.30531267507</c:v>
                </c:pt>
                <c:pt idx="17">
                  <c:v>839907.30531267507</c:v>
                </c:pt>
                <c:pt idx="18">
                  <c:v>839907.30531267507</c:v>
                </c:pt>
                <c:pt idx="19">
                  <c:v>839907.30531267507</c:v>
                </c:pt>
                <c:pt idx="20">
                  <c:v>839907.30531267507</c:v>
                </c:pt>
                <c:pt idx="21">
                  <c:v>839907.30531267507</c:v>
                </c:pt>
                <c:pt idx="22">
                  <c:v>839907.30531267507</c:v>
                </c:pt>
                <c:pt idx="23">
                  <c:v>839907.30531267507</c:v>
                </c:pt>
                <c:pt idx="24">
                  <c:v>839907.30531267507</c:v>
                </c:pt>
                <c:pt idx="25">
                  <c:v>839907.30531267507</c:v>
                </c:pt>
                <c:pt idx="26">
                  <c:v>839907.30531267507</c:v>
                </c:pt>
                <c:pt idx="27">
                  <c:v>839907.30531267507</c:v>
                </c:pt>
                <c:pt idx="28">
                  <c:v>839907.30531267507</c:v>
                </c:pt>
                <c:pt idx="29">
                  <c:v>839907.30531267507</c:v>
                </c:pt>
                <c:pt idx="30">
                  <c:v>839907.30531267507</c:v>
                </c:pt>
                <c:pt idx="31">
                  <c:v>839907.30531267507</c:v>
                </c:pt>
                <c:pt idx="32">
                  <c:v>839907.30531267507</c:v>
                </c:pt>
                <c:pt idx="33">
                  <c:v>839907.30531267507</c:v>
                </c:pt>
                <c:pt idx="34">
                  <c:v>839907.30531267507</c:v>
                </c:pt>
                <c:pt idx="35">
                  <c:v>839907.30531267507</c:v>
                </c:pt>
                <c:pt idx="36">
                  <c:v>839907.30531267507</c:v>
                </c:pt>
                <c:pt idx="37">
                  <c:v>839907.30531267507</c:v>
                </c:pt>
                <c:pt idx="38">
                  <c:v>839907.30531267507</c:v>
                </c:pt>
                <c:pt idx="39">
                  <c:v>839907.30531267507</c:v>
                </c:pt>
                <c:pt idx="40">
                  <c:v>839907.30531267507</c:v>
                </c:pt>
                <c:pt idx="41">
                  <c:v>839907.30531267507</c:v>
                </c:pt>
                <c:pt idx="42">
                  <c:v>839907.30531267507</c:v>
                </c:pt>
                <c:pt idx="43">
                  <c:v>839907.30531267507</c:v>
                </c:pt>
                <c:pt idx="44">
                  <c:v>839907.30531267507</c:v>
                </c:pt>
                <c:pt idx="45">
                  <c:v>839907.30531267507</c:v>
                </c:pt>
                <c:pt idx="46">
                  <c:v>839907.30531267507</c:v>
                </c:pt>
                <c:pt idx="47">
                  <c:v>839907.30531267507</c:v>
                </c:pt>
                <c:pt idx="48">
                  <c:v>839907.30531267507</c:v>
                </c:pt>
                <c:pt idx="49">
                  <c:v>839907.30531267507</c:v>
                </c:pt>
                <c:pt idx="50">
                  <c:v>839907.30531267507</c:v>
                </c:pt>
                <c:pt idx="51">
                  <c:v>839907.30531267507</c:v>
                </c:pt>
                <c:pt idx="52">
                  <c:v>839907.30531267507</c:v>
                </c:pt>
                <c:pt idx="53">
                  <c:v>839907.30531267507</c:v>
                </c:pt>
                <c:pt idx="54">
                  <c:v>839907.30531267507</c:v>
                </c:pt>
                <c:pt idx="55">
                  <c:v>839907.30531267507</c:v>
                </c:pt>
                <c:pt idx="56">
                  <c:v>839907.30531267507</c:v>
                </c:pt>
                <c:pt idx="57">
                  <c:v>839907.30531267507</c:v>
                </c:pt>
                <c:pt idx="58">
                  <c:v>839907.30531267507</c:v>
                </c:pt>
                <c:pt idx="59">
                  <c:v>839907.30531267507</c:v>
                </c:pt>
                <c:pt idx="60">
                  <c:v>839907.30531267507</c:v>
                </c:pt>
                <c:pt idx="61">
                  <c:v>839907.30531267507</c:v>
                </c:pt>
                <c:pt idx="62">
                  <c:v>839907.30531267507</c:v>
                </c:pt>
                <c:pt idx="63">
                  <c:v>839907.30531267507</c:v>
                </c:pt>
                <c:pt idx="64">
                  <c:v>839907.30531267507</c:v>
                </c:pt>
                <c:pt idx="65">
                  <c:v>839907.30531267507</c:v>
                </c:pt>
                <c:pt idx="66" formatCode="General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932E-44AB-888D-D3657D314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8667776"/>
        <c:axId val="1378674848"/>
      </c:scatterChart>
      <c:valAx>
        <c:axId val="1378667776"/>
        <c:scaling>
          <c:orientation val="minMax"/>
          <c:max val="107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'Homme a'!$A$3</c:f>
              <c:strCache>
                <c:ptCount val="1"/>
                <c:pt idx="0">
                  <c:v>Age</c:v>
                </c:pt>
              </c:strCache>
            </c:strRef>
          </c:tx>
          <c:layout>
            <c:manualLayout>
              <c:xMode val="edge"/>
              <c:yMode val="edge"/>
              <c:x val="0.92942258462412408"/>
              <c:y val="0.901828521434820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in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  <a:tailEnd type="triangle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78674848"/>
        <c:crosses val="autoZero"/>
        <c:crossBetween val="midCat"/>
        <c:majorUnit val="5"/>
        <c:minorUnit val="2.5"/>
      </c:valAx>
      <c:valAx>
        <c:axId val="1378674848"/>
        <c:scaling>
          <c:orientation val="minMax"/>
          <c:max val="105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S</a:t>
                </a:r>
                <a:r>
                  <a:rPr lang="fr-FR" baseline="-25000"/>
                  <a:t>x</a:t>
                </a:r>
              </a:p>
            </c:rich>
          </c:tx>
          <c:layout>
            <c:manualLayout>
              <c:xMode val="edge"/>
              <c:yMode val="edge"/>
              <c:x val="0.10420913686282673"/>
              <c:y val="5.2686311719585183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out"/>
        <c:minorTickMark val="in"/>
        <c:tickLblPos val="nextTo"/>
        <c:spPr>
          <a:noFill/>
          <a:ln>
            <a:solidFill>
              <a:schemeClr val="tx1"/>
            </a:solidFill>
            <a:tailEnd type="triangle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78667776"/>
        <c:crosses val="autoZero"/>
        <c:crossBetween val="midCat"/>
        <c:majorUnit val="100000"/>
        <c:minorUnit val="50000"/>
      </c:valAx>
      <c:spPr>
        <a:noFill/>
        <a:ln>
          <a:solidFill>
            <a:schemeClr val="bg2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'Homme a'!$AA$3</c:f>
          <c:strCache>
            <c:ptCount val="1"/>
            <c:pt idx="0">
              <c:v>Tables de morlatité, 2014, France métropolitaine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128174532927001"/>
          <c:y val="6.1369872388476257E-2"/>
          <c:w val="0.78556140991592349"/>
          <c:h val="0.84282753823014445"/>
        </c:manualLayout>
      </c:layout>
      <c:scatterChart>
        <c:scatterStyle val="smoothMarker"/>
        <c:varyColors val="0"/>
        <c:ser>
          <c:idx val="4"/>
          <c:order val="0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'Homme a'!$A$4:$A$109</c:f>
              <c:numCache>
                <c:formatCode>General</c:formatCode>
                <c:ptCount val="10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</c:numCache>
            </c:numRef>
          </c:xVal>
          <c:yVal>
            <c:numRef>
              <c:f>'Homme a'!$G$4:$G$109</c:f>
              <c:numCache>
                <c:formatCode>#,##0</c:formatCode>
                <c:ptCount val="106"/>
                <c:pt idx="0">
                  <c:v>1000000</c:v>
                </c:pt>
                <c:pt idx="1">
                  <c:v>996256.00432948803</c:v>
                </c:pt>
                <c:pt idx="2">
                  <c:v>995971.63951678504</c:v>
                </c:pt>
                <c:pt idx="3">
                  <c:v>995819.24639060418</c:v>
                </c:pt>
                <c:pt idx="4">
                  <c:v>995689.51931804488</c:v>
                </c:pt>
                <c:pt idx="5">
                  <c:v>995571.84299640183</c:v>
                </c:pt>
                <c:pt idx="6">
                  <c:v>995473.92611952883</c:v>
                </c:pt>
                <c:pt idx="7">
                  <c:v>995381.06020258216</c:v>
                </c:pt>
                <c:pt idx="8">
                  <c:v>995283.72089194576</c:v>
                </c:pt>
                <c:pt idx="9">
                  <c:v>995210.7597596324</c:v>
                </c:pt>
                <c:pt idx="10">
                  <c:v>995124.38021758106</c:v>
                </c:pt>
                <c:pt idx="11">
                  <c:v>995064.9895479352</c:v>
                </c:pt>
                <c:pt idx="12">
                  <c:v>994990.80286389228</c:v>
                </c:pt>
                <c:pt idx="13">
                  <c:v>994888.13108117494</c:v>
                </c:pt>
                <c:pt idx="14">
                  <c:v>994787.21641070826</c:v>
                </c:pt>
                <c:pt idx="15">
                  <c:v>994655.96036717761</c:v>
                </c:pt>
                <c:pt idx="16">
                  <c:v>994484.10740485834</c:v>
                </c:pt>
                <c:pt idx="17">
                  <c:v>994262.95841114805</c:v>
                </c:pt>
                <c:pt idx="18">
                  <c:v>993964.74798196787</c:v>
                </c:pt>
                <c:pt idx="19">
                  <c:v>993582.0344564775</c:v>
                </c:pt>
                <c:pt idx="20">
                  <c:v>993089.89062646881</c:v>
                </c:pt>
                <c:pt idx="21">
                  <c:v>992526.7922105965</c:v>
                </c:pt>
                <c:pt idx="22">
                  <c:v>992004.06510573626</c:v>
                </c:pt>
                <c:pt idx="23">
                  <c:v>991398.5710080791</c:v>
                </c:pt>
                <c:pt idx="24">
                  <c:v>990800.87667567621</c:v>
                </c:pt>
                <c:pt idx="25">
                  <c:v>990173.35549122305</c:v>
                </c:pt>
                <c:pt idx="26">
                  <c:v>989473.52401376434</c:v>
                </c:pt>
                <c:pt idx="27">
                  <c:v>988813.51846592803</c:v>
                </c:pt>
                <c:pt idx="28">
                  <c:v>988112.45074403391</c:v>
                </c:pt>
                <c:pt idx="29">
                  <c:v>987354.5893483609</c:v>
                </c:pt>
                <c:pt idx="30">
                  <c:v>986535.90447681677</c:v>
                </c:pt>
                <c:pt idx="31">
                  <c:v>985643.27102242841</c:v>
                </c:pt>
                <c:pt idx="32">
                  <c:v>984905.25213203568</c:v>
                </c:pt>
                <c:pt idx="33">
                  <c:v>983954.21933762811</c:v>
                </c:pt>
                <c:pt idx="34">
                  <c:v>983110.27573331015</c:v>
                </c:pt>
                <c:pt idx="35">
                  <c:v>982141.13810223225</c:v>
                </c:pt>
                <c:pt idx="36">
                  <c:v>981246.77057950781</c:v>
                </c:pt>
                <c:pt idx="37">
                  <c:v>980256.42678629013</c:v>
                </c:pt>
                <c:pt idx="38">
                  <c:v>979112.26842504821</c:v>
                </c:pt>
                <c:pt idx="39">
                  <c:v>977883.79406224762</c:v>
                </c:pt>
                <c:pt idx="40">
                  <c:v>976379.92608598992</c:v>
                </c:pt>
                <c:pt idx="41">
                  <c:v>974957.10364852636</c:v>
                </c:pt>
                <c:pt idx="42">
                  <c:v>973498.91750474949</c:v>
                </c:pt>
                <c:pt idx="43">
                  <c:v>971811.43472534441</c:v>
                </c:pt>
                <c:pt idx="44">
                  <c:v>969979.62247167132</c:v>
                </c:pt>
                <c:pt idx="45">
                  <c:v>967847.09221509949</c:v>
                </c:pt>
                <c:pt idx="46">
                  <c:v>965464.63490356214</c:v>
                </c:pt>
                <c:pt idx="47">
                  <c:v>962778.22397136095</c:v>
                </c:pt>
                <c:pt idx="48">
                  <c:v>959911.54505249276</c:v>
                </c:pt>
                <c:pt idx="49">
                  <c:v>956758.18657123437</c:v>
                </c:pt>
                <c:pt idx="50">
                  <c:v>953291.21461962617</c:v>
                </c:pt>
                <c:pt idx="51">
                  <c:v>949650.56839936762</c:v>
                </c:pt>
                <c:pt idx="52">
                  <c:v>945623.00466100883</c:v>
                </c:pt>
                <c:pt idx="53">
                  <c:v>940889.43261912873</c:v>
                </c:pt>
                <c:pt idx="54">
                  <c:v>935955.1100609696</c:v>
                </c:pt>
                <c:pt idx="55">
                  <c:v>930347.62724529637</c:v>
                </c:pt>
                <c:pt idx="56">
                  <c:v>924251.54393900337</c:v>
                </c:pt>
                <c:pt idx="57">
                  <c:v>917619.41133286664</c:v>
                </c:pt>
                <c:pt idx="58">
                  <c:v>910562.5113236492</c:v>
                </c:pt>
                <c:pt idx="59">
                  <c:v>902947.92887385457</c:v>
                </c:pt>
                <c:pt idx="60">
                  <c:v>894783.96668313502</c:v>
                </c:pt>
                <c:pt idx="61">
                  <c:v>886046.10457945697</c:v>
                </c:pt>
                <c:pt idx="62">
                  <c:v>876638.46955233079</c:v>
                </c:pt>
                <c:pt idx="63">
                  <c:v>866634.67168687633</c:v>
                </c:pt>
                <c:pt idx="64">
                  <c:v>856280.20673552644</c:v>
                </c:pt>
                <c:pt idx="65">
                  <c:v>845456.01043463277</c:v>
                </c:pt>
                <c:pt idx="66">
                  <c:v>834358.60019071749</c:v>
                </c:pt>
                <c:pt idx="67">
                  <c:v>822567.05368938611</c:v>
                </c:pt>
                <c:pt idx="68">
                  <c:v>810269.46737071685</c:v>
                </c:pt>
                <c:pt idx="69">
                  <c:v>797155.37047669583</c:v>
                </c:pt>
                <c:pt idx="70">
                  <c:v>783091.57610234211</c:v>
                </c:pt>
                <c:pt idx="71">
                  <c:v>768345.24636901333</c:v>
                </c:pt>
                <c:pt idx="72">
                  <c:v>753258.18058521918</c:v>
                </c:pt>
                <c:pt idx="73">
                  <c:v>736801.56337053736</c:v>
                </c:pt>
                <c:pt idx="74">
                  <c:v>720385.42796503624</c:v>
                </c:pt>
                <c:pt idx="75">
                  <c:v>701976.41133121331</c:v>
                </c:pt>
                <c:pt idx="76">
                  <c:v>682382.9936877602</c:v>
                </c:pt>
                <c:pt idx="77">
                  <c:v>661980.46462567686</c:v>
                </c:pt>
                <c:pt idx="78">
                  <c:v>639820.81966080144</c:v>
                </c:pt>
                <c:pt idx="79">
                  <c:v>616358.53313772229</c:v>
                </c:pt>
                <c:pt idx="80">
                  <c:v>590826.15086000413</c:v>
                </c:pt>
                <c:pt idx="81">
                  <c:v>563089.33145463269</c:v>
                </c:pt>
                <c:pt idx="82">
                  <c:v>533374.46434979106</c:v>
                </c:pt>
                <c:pt idx="83">
                  <c:v>501443.32961843716</c:v>
                </c:pt>
                <c:pt idx="84">
                  <c:v>468112.49731184606</c:v>
                </c:pt>
                <c:pt idx="85">
                  <c:v>432542.57861919183</c:v>
                </c:pt>
                <c:pt idx="86">
                  <c:v>395041.68255915702</c:v>
                </c:pt>
                <c:pt idx="87">
                  <c:v>357336.6234510041</c:v>
                </c:pt>
                <c:pt idx="88">
                  <c:v>318018.69500130811</c:v>
                </c:pt>
                <c:pt idx="89">
                  <c:v>279073.55999607063</c:v>
                </c:pt>
                <c:pt idx="90">
                  <c:v>240570.64000239433</c:v>
                </c:pt>
                <c:pt idx="91">
                  <c:v>204531.19384489013</c:v>
                </c:pt>
                <c:pt idx="92">
                  <c:v>170352.74785156478</c:v>
                </c:pt>
                <c:pt idx="93">
                  <c:v>138607.7805165911</c:v>
                </c:pt>
                <c:pt idx="94">
                  <c:v>110046.18256026489</c:v>
                </c:pt>
                <c:pt idx="95">
                  <c:v>83271.449283339127</c:v>
                </c:pt>
                <c:pt idx="96">
                  <c:v>64886.080945373338</c:v>
                </c:pt>
                <c:pt idx="97">
                  <c:v>47390.410677005857</c:v>
                </c:pt>
                <c:pt idx="98">
                  <c:v>33172.974284067168</c:v>
                </c:pt>
                <c:pt idx="99">
                  <c:v>23925.407247168572</c:v>
                </c:pt>
                <c:pt idx="100">
                  <c:v>16134.25701491309</c:v>
                </c:pt>
                <c:pt idx="101">
                  <c:v>10691.882353488927</c:v>
                </c:pt>
                <c:pt idx="102">
                  <c:v>6999.9978921963184</c:v>
                </c:pt>
                <c:pt idx="103">
                  <c:v>4655.4607830453306</c:v>
                </c:pt>
                <c:pt idx="104">
                  <c:v>3287.088661975069</c:v>
                </c:pt>
                <c:pt idx="105">
                  <c:v>2341.3156148848871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412-4A8E-AE01-FCF41E5E19E7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'Homme a'!$A$4:$A$109</c:f>
              <c:numCache>
                <c:formatCode>General</c:formatCode>
                <c:ptCount val="10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</c:numCache>
            </c:numRef>
          </c:xVal>
          <c:yVal>
            <c:numRef>
              <c:f>'Femmes a'!$G$4:$G$109</c:f>
              <c:numCache>
                <c:formatCode>#,##0</c:formatCode>
                <c:ptCount val="106"/>
                <c:pt idx="0">
                  <c:v>1000000</c:v>
                </c:pt>
                <c:pt idx="1">
                  <c:v>996877.92321035953</c:v>
                </c:pt>
                <c:pt idx="2">
                  <c:v>996613.59160734003</c:v>
                </c:pt>
                <c:pt idx="3">
                  <c:v>996445.91289245721</c:v>
                </c:pt>
                <c:pt idx="4">
                  <c:v>996357.21811720205</c:v>
                </c:pt>
                <c:pt idx="5">
                  <c:v>996292.82982676046</c:v>
                </c:pt>
                <c:pt idx="6">
                  <c:v>996223.34701684047</c:v>
                </c:pt>
                <c:pt idx="7">
                  <c:v>996151.40307115472</c:v>
                </c:pt>
                <c:pt idx="8">
                  <c:v>996085.15666903032</c:v>
                </c:pt>
                <c:pt idx="9">
                  <c:v>996001.12315869413</c:v>
                </c:pt>
                <c:pt idx="10">
                  <c:v>995933.79442789371</c:v>
                </c:pt>
                <c:pt idx="11">
                  <c:v>995873.96432660113</c:v>
                </c:pt>
                <c:pt idx="12">
                  <c:v>995796.02661295084</c:v>
                </c:pt>
                <c:pt idx="13">
                  <c:v>995749.64681568078</c:v>
                </c:pt>
                <c:pt idx="14">
                  <c:v>995658.89839635859</c:v>
                </c:pt>
                <c:pt idx="15">
                  <c:v>995573.83760317916</c:v>
                </c:pt>
                <c:pt idx="16">
                  <c:v>995458.54180053086</c:v>
                </c:pt>
                <c:pt idx="17">
                  <c:v>995347.17030600889</c:v>
                </c:pt>
                <c:pt idx="18">
                  <c:v>995206.35172085359</c:v>
                </c:pt>
                <c:pt idx="19">
                  <c:v>995016.72644209082</c:v>
                </c:pt>
                <c:pt idx="20">
                  <c:v>994849.38583161845</c:v>
                </c:pt>
                <c:pt idx="21">
                  <c:v>994633.48505137116</c:v>
                </c:pt>
                <c:pt idx="22">
                  <c:v>994456.09064973192</c:v>
                </c:pt>
                <c:pt idx="23">
                  <c:v>994276.55403382797</c:v>
                </c:pt>
                <c:pt idx="24">
                  <c:v>994092.23690775642</c:v>
                </c:pt>
                <c:pt idx="25">
                  <c:v>993896.44142752257</c:v>
                </c:pt>
                <c:pt idx="26">
                  <c:v>993670.96423934144</c:v>
                </c:pt>
                <c:pt idx="27">
                  <c:v>993385.09599221742</c:v>
                </c:pt>
                <c:pt idx="28">
                  <c:v>993122.72138800158</c:v>
                </c:pt>
                <c:pt idx="29">
                  <c:v>992849.68158860772</c:v>
                </c:pt>
                <c:pt idx="30">
                  <c:v>992549.26750937244</c:v>
                </c:pt>
                <c:pt idx="31">
                  <c:v>992272.15434146102</c:v>
                </c:pt>
                <c:pt idx="32">
                  <c:v>991972.45667789003</c:v>
                </c:pt>
                <c:pt idx="33">
                  <c:v>991638.92686245183</c:v>
                </c:pt>
                <c:pt idx="34">
                  <c:v>991255.57915478328</c:v>
                </c:pt>
                <c:pt idx="35">
                  <c:v>990890.4433922153</c:v>
                </c:pt>
                <c:pt idx="36">
                  <c:v>990448.8552273782</c:v>
                </c:pt>
                <c:pt idx="37">
                  <c:v>989936.16394123598</c:v>
                </c:pt>
                <c:pt idx="38">
                  <c:v>989334.85314472951</c:v>
                </c:pt>
                <c:pt idx="39">
                  <c:v>988717.09200991224</c:v>
                </c:pt>
                <c:pt idx="40">
                  <c:v>988008.40897513193</c:v>
                </c:pt>
                <c:pt idx="41">
                  <c:v>987291.97203867848</c:v>
                </c:pt>
                <c:pt idx="42">
                  <c:v>986374.08827989211</c:v>
                </c:pt>
                <c:pt idx="43">
                  <c:v>985510.72022995376</c:v>
                </c:pt>
                <c:pt idx="44">
                  <c:v>984432.95413794252</c:v>
                </c:pt>
                <c:pt idx="45">
                  <c:v>983259.73945465556</c:v>
                </c:pt>
                <c:pt idx="46">
                  <c:v>981969.92890842818</c:v>
                </c:pt>
                <c:pt idx="47">
                  <c:v>980576.17018379387</c:v>
                </c:pt>
                <c:pt idx="48">
                  <c:v>979049.63285802375</c:v>
                </c:pt>
                <c:pt idx="49">
                  <c:v>977267.04147052125</c:v>
                </c:pt>
                <c:pt idx="50">
                  <c:v>975464.17385974771</c:v>
                </c:pt>
                <c:pt idx="51">
                  <c:v>973393.2262937862</c:v>
                </c:pt>
                <c:pt idx="52">
                  <c:v>971221.64012429176</c:v>
                </c:pt>
                <c:pt idx="53">
                  <c:v>968813.95195675234</c:v>
                </c:pt>
                <c:pt idx="54">
                  <c:v>966370.62466333853</c:v>
                </c:pt>
                <c:pt idx="55">
                  <c:v>963490.01650775387</c:v>
                </c:pt>
                <c:pt idx="56">
                  <c:v>960436.27702736831</c:v>
                </c:pt>
                <c:pt idx="57">
                  <c:v>957310.06694990851</c:v>
                </c:pt>
                <c:pt idx="58">
                  <c:v>953946.08716463321</c:v>
                </c:pt>
                <c:pt idx="59">
                  <c:v>950365.7774182132</c:v>
                </c:pt>
                <c:pt idx="60">
                  <c:v>946431.30020558042</c:v>
                </c:pt>
                <c:pt idx="61">
                  <c:v>942418.74575473252</c:v>
                </c:pt>
                <c:pt idx="62">
                  <c:v>937984.15403184609</c:v>
                </c:pt>
                <c:pt idx="63">
                  <c:v>933380.68714985205</c:v>
                </c:pt>
                <c:pt idx="64">
                  <c:v>928507.46088256605</c:v>
                </c:pt>
                <c:pt idx="65">
                  <c:v>923287.98666824866</c:v>
                </c:pt>
                <c:pt idx="66">
                  <c:v>917801.03836266359</c:v>
                </c:pt>
                <c:pt idx="67">
                  <c:v>912086.17459284782</c:v>
                </c:pt>
                <c:pt idx="68">
                  <c:v>906075.24150652718</c:v>
                </c:pt>
                <c:pt idx="69">
                  <c:v>899025.66398151021</c:v>
                </c:pt>
                <c:pt idx="70">
                  <c:v>892048.97325642582</c:v>
                </c:pt>
                <c:pt idx="71">
                  <c:v>884278.8678313524</c:v>
                </c:pt>
                <c:pt idx="72">
                  <c:v>875912.53315312718</c:v>
                </c:pt>
                <c:pt idx="73">
                  <c:v>866593.15598706726</c:v>
                </c:pt>
                <c:pt idx="74">
                  <c:v>857168.35539612372</c:v>
                </c:pt>
                <c:pt idx="75">
                  <c:v>846157.26821673522</c:v>
                </c:pt>
                <c:pt idx="76">
                  <c:v>834358.60843325441</c:v>
                </c:pt>
                <c:pt idx="77">
                  <c:v>820699.67342537385</c:v>
                </c:pt>
                <c:pt idx="78">
                  <c:v>806183.59406699333</c:v>
                </c:pt>
                <c:pt idx="79">
                  <c:v>790079.52810142527</c:v>
                </c:pt>
                <c:pt idx="80">
                  <c:v>772089.42002455168</c:v>
                </c:pt>
                <c:pt idx="81">
                  <c:v>751837.73404872604</c:v>
                </c:pt>
                <c:pt idx="82">
                  <c:v>728876.6894851136</c:v>
                </c:pt>
                <c:pt idx="83">
                  <c:v>703603.74576794822</c:v>
                </c:pt>
                <c:pt idx="84">
                  <c:v>674742.13356194191</c:v>
                </c:pt>
                <c:pt idx="85">
                  <c:v>643023.34921452368</c:v>
                </c:pt>
                <c:pt idx="86">
                  <c:v>607761.24735743296</c:v>
                </c:pt>
                <c:pt idx="87">
                  <c:v>568943.72717038903</c:v>
                </c:pt>
                <c:pt idx="88">
                  <c:v>526842.12571956869</c:v>
                </c:pt>
                <c:pt idx="89">
                  <c:v>482608.3372411037</c:v>
                </c:pt>
                <c:pt idx="90">
                  <c:v>436987.85082334396</c:v>
                </c:pt>
                <c:pt idx="91">
                  <c:v>389010.83893170225</c:v>
                </c:pt>
                <c:pt idx="92">
                  <c:v>340265.7243589604</c:v>
                </c:pt>
                <c:pt idx="93">
                  <c:v>291502.23742785008</c:v>
                </c:pt>
                <c:pt idx="94">
                  <c:v>244971.69467396202</c:v>
                </c:pt>
                <c:pt idx="95">
                  <c:v>198054.61703969006</c:v>
                </c:pt>
                <c:pt idx="96">
                  <c:v>160405.0742723438</c:v>
                </c:pt>
                <c:pt idx="97">
                  <c:v>124365.05660982862</c:v>
                </c:pt>
                <c:pt idx="98">
                  <c:v>94914.519034734374</c:v>
                </c:pt>
                <c:pt idx="99">
                  <c:v>71575.156303672804</c:v>
                </c:pt>
                <c:pt idx="100">
                  <c:v>49356.133255846529</c:v>
                </c:pt>
                <c:pt idx="101">
                  <c:v>34316.74150305779</c:v>
                </c:pt>
                <c:pt idx="102">
                  <c:v>22479.782266996914</c:v>
                </c:pt>
                <c:pt idx="103">
                  <c:v>14591.815377904315</c:v>
                </c:pt>
                <c:pt idx="104">
                  <c:v>9733.879544818943</c:v>
                </c:pt>
                <c:pt idx="105">
                  <c:v>5873.3791712871462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412-4A8E-AE01-FCF41E5E19E7}"/>
            </c:ext>
          </c:extLst>
        </c:ser>
        <c:ser>
          <c:idx val="7"/>
          <c:order val="2"/>
          <c:spPr>
            <a:ln w="12700" cap="rnd">
              <a:solidFill>
                <a:schemeClr val="tx1"/>
              </a:solidFill>
              <a:prstDash val="dash"/>
              <a:round/>
              <a:headEnd type="triangle"/>
              <a:tailEnd type="triangle"/>
            </a:ln>
            <a:effectLst/>
          </c:spPr>
          <c:marker>
            <c:symbol val="none"/>
          </c:marker>
          <c:xVal>
            <c:numRef>
              <c:f>'Homme a'!$A$4:$A$109</c:f>
              <c:numCache>
                <c:formatCode>General</c:formatCode>
                <c:ptCount val="10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</c:numCache>
            </c:numRef>
          </c:xVal>
          <c:yVal>
            <c:numRef>
              <c:f>'Femmes a'!$P$4:$P$93</c:f>
              <c:numCache>
                <c:formatCode>General</c:formatCode>
                <c:ptCount val="90"/>
                <c:pt idx="0">
                  <c:v>500000</c:v>
                </c:pt>
                <c:pt idx="1">
                  <c:v>500000</c:v>
                </c:pt>
                <c:pt idx="2">
                  <c:v>500000</c:v>
                </c:pt>
                <c:pt idx="3">
                  <c:v>500000</c:v>
                </c:pt>
                <c:pt idx="4">
                  <c:v>500000</c:v>
                </c:pt>
                <c:pt idx="5">
                  <c:v>500000</c:v>
                </c:pt>
                <c:pt idx="6">
                  <c:v>500000</c:v>
                </c:pt>
                <c:pt idx="7">
                  <c:v>500000</c:v>
                </c:pt>
                <c:pt idx="8">
                  <c:v>500000</c:v>
                </c:pt>
                <c:pt idx="9">
                  <c:v>500000</c:v>
                </c:pt>
                <c:pt idx="10">
                  <c:v>500000</c:v>
                </c:pt>
                <c:pt idx="11">
                  <c:v>500000</c:v>
                </c:pt>
                <c:pt idx="12">
                  <c:v>500000</c:v>
                </c:pt>
                <c:pt idx="13">
                  <c:v>500000</c:v>
                </c:pt>
                <c:pt idx="14">
                  <c:v>500000</c:v>
                </c:pt>
                <c:pt idx="15">
                  <c:v>500000</c:v>
                </c:pt>
                <c:pt idx="16">
                  <c:v>500000</c:v>
                </c:pt>
                <c:pt idx="17">
                  <c:v>500000</c:v>
                </c:pt>
                <c:pt idx="18">
                  <c:v>500000</c:v>
                </c:pt>
                <c:pt idx="19">
                  <c:v>500000</c:v>
                </c:pt>
                <c:pt idx="20">
                  <c:v>500000</c:v>
                </c:pt>
                <c:pt idx="21">
                  <c:v>500000</c:v>
                </c:pt>
                <c:pt idx="22">
                  <c:v>500000</c:v>
                </c:pt>
                <c:pt idx="23">
                  <c:v>500000</c:v>
                </c:pt>
                <c:pt idx="24">
                  <c:v>500000</c:v>
                </c:pt>
                <c:pt idx="25">
                  <c:v>500000</c:v>
                </c:pt>
                <c:pt idx="26">
                  <c:v>500000</c:v>
                </c:pt>
                <c:pt idx="27">
                  <c:v>500000</c:v>
                </c:pt>
                <c:pt idx="28">
                  <c:v>500000</c:v>
                </c:pt>
                <c:pt idx="29">
                  <c:v>500000</c:v>
                </c:pt>
                <c:pt idx="30">
                  <c:v>500000</c:v>
                </c:pt>
                <c:pt idx="31">
                  <c:v>500000</c:v>
                </c:pt>
                <c:pt idx="32">
                  <c:v>500000</c:v>
                </c:pt>
                <c:pt idx="33">
                  <c:v>500000</c:v>
                </c:pt>
                <c:pt idx="34">
                  <c:v>500000</c:v>
                </c:pt>
                <c:pt idx="35">
                  <c:v>500000</c:v>
                </c:pt>
                <c:pt idx="36">
                  <c:v>500000</c:v>
                </c:pt>
                <c:pt idx="37">
                  <c:v>500000</c:v>
                </c:pt>
                <c:pt idx="38">
                  <c:v>500000</c:v>
                </c:pt>
                <c:pt idx="39">
                  <c:v>500000</c:v>
                </c:pt>
                <c:pt idx="40">
                  <c:v>500000</c:v>
                </c:pt>
                <c:pt idx="41">
                  <c:v>500000</c:v>
                </c:pt>
                <c:pt idx="42">
                  <c:v>500000</c:v>
                </c:pt>
                <c:pt idx="43">
                  <c:v>500000</c:v>
                </c:pt>
                <c:pt idx="44">
                  <c:v>500000</c:v>
                </c:pt>
                <c:pt idx="45">
                  <c:v>500000</c:v>
                </c:pt>
                <c:pt idx="46">
                  <c:v>500000</c:v>
                </c:pt>
                <c:pt idx="47">
                  <c:v>500000</c:v>
                </c:pt>
                <c:pt idx="48">
                  <c:v>500000</c:v>
                </c:pt>
                <c:pt idx="49">
                  <c:v>500000</c:v>
                </c:pt>
                <c:pt idx="50">
                  <c:v>500000</c:v>
                </c:pt>
                <c:pt idx="51">
                  <c:v>500000</c:v>
                </c:pt>
                <c:pt idx="52">
                  <c:v>500000</c:v>
                </c:pt>
                <c:pt idx="53">
                  <c:v>500000</c:v>
                </c:pt>
                <c:pt idx="54">
                  <c:v>500000</c:v>
                </c:pt>
                <c:pt idx="55">
                  <c:v>500000</c:v>
                </c:pt>
                <c:pt idx="56">
                  <c:v>500000</c:v>
                </c:pt>
                <c:pt idx="57">
                  <c:v>500000</c:v>
                </c:pt>
                <c:pt idx="58">
                  <c:v>500000</c:v>
                </c:pt>
                <c:pt idx="59">
                  <c:v>500000</c:v>
                </c:pt>
                <c:pt idx="60">
                  <c:v>500000</c:v>
                </c:pt>
                <c:pt idx="61">
                  <c:v>500000</c:v>
                </c:pt>
                <c:pt idx="62">
                  <c:v>500000</c:v>
                </c:pt>
                <c:pt idx="63">
                  <c:v>500000</c:v>
                </c:pt>
                <c:pt idx="64">
                  <c:v>500000</c:v>
                </c:pt>
                <c:pt idx="65">
                  <c:v>500000</c:v>
                </c:pt>
                <c:pt idx="66">
                  <c:v>500000</c:v>
                </c:pt>
                <c:pt idx="67">
                  <c:v>500000</c:v>
                </c:pt>
                <c:pt idx="68">
                  <c:v>500000</c:v>
                </c:pt>
                <c:pt idx="69">
                  <c:v>500000</c:v>
                </c:pt>
                <c:pt idx="70">
                  <c:v>500000</c:v>
                </c:pt>
                <c:pt idx="71">
                  <c:v>500000</c:v>
                </c:pt>
                <c:pt idx="72">
                  <c:v>500000</c:v>
                </c:pt>
                <c:pt idx="73">
                  <c:v>500000</c:v>
                </c:pt>
                <c:pt idx="74">
                  <c:v>500000</c:v>
                </c:pt>
                <c:pt idx="75">
                  <c:v>500000</c:v>
                </c:pt>
                <c:pt idx="76">
                  <c:v>500000</c:v>
                </c:pt>
                <c:pt idx="77">
                  <c:v>500000</c:v>
                </c:pt>
                <c:pt idx="78">
                  <c:v>500000</c:v>
                </c:pt>
                <c:pt idx="79">
                  <c:v>500000</c:v>
                </c:pt>
                <c:pt idx="80">
                  <c:v>500000</c:v>
                </c:pt>
                <c:pt idx="81">
                  <c:v>500000</c:v>
                </c:pt>
                <c:pt idx="82">
                  <c:v>500000</c:v>
                </c:pt>
                <c:pt idx="83">
                  <c:v>500000</c:v>
                </c:pt>
                <c:pt idx="84">
                  <c:v>500000</c:v>
                </c:pt>
                <c:pt idx="85">
                  <c:v>500000</c:v>
                </c:pt>
                <c:pt idx="86">
                  <c:v>500000</c:v>
                </c:pt>
                <c:pt idx="87">
                  <c:v>500000</c:v>
                </c:pt>
                <c:pt idx="88">
                  <c:v>500000</c:v>
                </c:pt>
                <c:pt idx="8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412-4A8E-AE01-FCF41E5E19E7}"/>
            </c:ext>
          </c:extLst>
        </c:ser>
        <c:ser>
          <c:idx val="8"/>
          <c:order val="3"/>
          <c:tx>
            <c:strRef>
              <c:f>'Femmes a'!$B$2</c:f>
              <c:strCache>
                <c:ptCount val="1"/>
                <c:pt idx="0">
                  <c:v>Femmes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76"/>
              <c:layout>
                <c:manualLayout>
                  <c:x val="7.0294667255463614E-2"/>
                  <c:y val="-3.3873232386618113E-17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12-4A8E-AE01-FCF41E5E19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50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xVal>
            <c:numRef>
              <c:f>'Femmes a'!$A$4:$A$109</c:f>
              <c:numCache>
                <c:formatCode>General</c:formatCode>
                <c:ptCount val="10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</c:numCache>
            </c:numRef>
          </c:xVal>
          <c:yVal>
            <c:numRef>
              <c:f>'Femmes a'!$G$4:$G$109</c:f>
              <c:numCache>
                <c:formatCode>#,##0</c:formatCode>
                <c:ptCount val="106"/>
                <c:pt idx="0">
                  <c:v>1000000</c:v>
                </c:pt>
                <c:pt idx="1">
                  <c:v>996877.92321035953</c:v>
                </c:pt>
                <c:pt idx="2">
                  <c:v>996613.59160734003</c:v>
                </c:pt>
                <c:pt idx="3">
                  <c:v>996445.91289245721</c:v>
                </c:pt>
                <c:pt idx="4">
                  <c:v>996357.21811720205</c:v>
                </c:pt>
                <c:pt idx="5">
                  <c:v>996292.82982676046</c:v>
                </c:pt>
                <c:pt idx="6">
                  <c:v>996223.34701684047</c:v>
                </c:pt>
                <c:pt idx="7">
                  <c:v>996151.40307115472</c:v>
                </c:pt>
                <c:pt idx="8">
                  <c:v>996085.15666903032</c:v>
                </c:pt>
                <c:pt idx="9">
                  <c:v>996001.12315869413</c:v>
                </c:pt>
                <c:pt idx="10">
                  <c:v>995933.79442789371</c:v>
                </c:pt>
                <c:pt idx="11">
                  <c:v>995873.96432660113</c:v>
                </c:pt>
                <c:pt idx="12">
                  <c:v>995796.02661295084</c:v>
                </c:pt>
                <c:pt idx="13">
                  <c:v>995749.64681568078</c:v>
                </c:pt>
                <c:pt idx="14">
                  <c:v>995658.89839635859</c:v>
                </c:pt>
                <c:pt idx="15">
                  <c:v>995573.83760317916</c:v>
                </c:pt>
                <c:pt idx="16">
                  <c:v>995458.54180053086</c:v>
                </c:pt>
                <c:pt idx="17">
                  <c:v>995347.17030600889</c:v>
                </c:pt>
                <c:pt idx="18">
                  <c:v>995206.35172085359</c:v>
                </c:pt>
                <c:pt idx="19">
                  <c:v>995016.72644209082</c:v>
                </c:pt>
                <c:pt idx="20">
                  <c:v>994849.38583161845</c:v>
                </c:pt>
                <c:pt idx="21">
                  <c:v>994633.48505137116</c:v>
                </c:pt>
                <c:pt idx="22">
                  <c:v>994456.09064973192</c:v>
                </c:pt>
                <c:pt idx="23">
                  <c:v>994276.55403382797</c:v>
                </c:pt>
                <c:pt idx="24">
                  <c:v>994092.23690775642</c:v>
                </c:pt>
                <c:pt idx="25">
                  <c:v>993896.44142752257</c:v>
                </c:pt>
                <c:pt idx="26">
                  <c:v>993670.96423934144</c:v>
                </c:pt>
                <c:pt idx="27">
                  <c:v>993385.09599221742</c:v>
                </c:pt>
                <c:pt idx="28">
                  <c:v>993122.72138800158</c:v>
                </c:pt>
                <c:pt idx="29">
                  <c:v>992849.68158860772</c:v>
                </c:pt>
                <c:pt idx="30">
                  <c:v>992549.26750937244</c:v>
                </c:pt>
                <c:pt idx="31">
                  <c:v>992272.15434146102</c:v>
                </c:pt>
                <c:pt idx="32">
                  <c:v>991972.45667789003</c:v>
                </c:pt>
                <c:pt idx="33">
                  <c:v>991638.92686245183</c:v>
                </c:pt>
                <c:pt idx="34">
                  <c:v>991255.57915478328</c:v>
                </c:pt>
                <c:pt idx="35">
                  <c:v>990890.4433922153</c:v>
                </c:pt>
                <c:pt idx="36">
                  <c:v>990448.8552273782</c:v>
                </c:pt>
                <c:pt idx="37">
                  <c:v>989936.16394123598</c:v>
                </c:pt>
                <c:pt idx="38">
                  <c:v>989334.85314472951</c:v>
                </c:pt>
                <c:pt idx="39">
                  <c:v>988717.09200991224</c:v>
                </c:pt>
                <c:pt idx="40">
                  <c:v>988008.40897513193</c:v>
                </c:pt>
                <c:pt idx="41">
                  <c:v>987291.97203867848</c:v>
                </c:pt>
                <c:pt idx="42">
                  <c:v>986374.08827989211</c:v>
                </c:pt>
                <c:pt idx="43">
                  <c:v>985510.72022995376</c:v>
                </c:pt>
                <c:pt idx="44">
                  <c:v>984432.95413794252</c:v>
                </c:pt>
                <c:pt idx="45">
                  <c:v>983259.73945465556</c:v>
                </c:pt>
                <c:pt idx="46">
                  <c:v>981969.92890842818</c:v>
                </c:pt>
                <c:pt idx="47">
                  <c:v>980576.17018379387</c:v>
                </c:pt>
                <c:pt idx="48">
                  <c:v>979049.63285802375</c:v>
                </c:pt>
                <c:pt idx="49">
                  <c:v>977267.04147052125</c:v>
                </c:pt>
                <c:pt idx="50">
                  <c:v>975464.17385974771</c:v>
                </c:pt>
                <c:pt idx="51">
                  <c:v>973393.2262937862</c:v>
                </c:pt>
                <c:pt idx="52">
                  <c:v>971221.64012429176</c:v>
                </c:pt>
                <c:pt idx="53">
                  <c:v>968813.95195675234</c:v>
                </c:pt>
                <c:pt idx="54">
                  <c:v>966370.62466333853</c:v>
                </c:pt>
                <c:pt idx="55">
                  <c:v>963490.01650775387</c:v>
                </c:pt>
                <c:pt idx="56">
                  <c:v>960436.27702736831</c:v>
                </c:pt>
                <c:pt idx="57">
                  <c:v>957310.06694990851</c:v>
                </c:pt>
                <c:pt idx="58">
                  <c:v>953946.08716463321</c:v>
                </c:pt>
                <c:pt idx="59">
                  <c:v>950365.7774182132</c:v>
                </c:pt>
                <c:pt idx="60">
                  <c:v>946431.30020558042</c:v>
                </c:pt>
                <c:pt idx="61">
                  <c:v>942418.74575473252</c:v>
                </c:pt>
                <c:pt idx="62">
                  <c:v>937984.15403184609</c:v>
                </c:pt>
                <c:pt idx="63">
                  <c:v>933380.68714985205</c:v>
                </c:pt>
                <c:pt idx="64">
                  <c:v>928507.46088256605</c:v>
                </c:pt>
                <c:pt idx="65">
                  <c:v>923287.98666824866</c:v>
                </c:pt>
                <c:pt idx="66">
                  <c:v>917801.03836266359</c:v>
                </c:pt>
                <c:pt idx="67">
                  <c:v>912086.17459284782</c:v>
                </c:pt>
                <c:pt idx="68">
                  <c:v>906075.24150652718</c:v>
                </c:pt>
                <c:pt idx="69">
                  <c:v>899025.66398151021</c:v>
                </c:pt>
                <c:pt idx="70">
                  <c:v>892048.97325642582</c:v>
                </c:pt>
                <c:pt idx="71">
                  <c:v>884278.8678313524</c:v>
                </c:pt>
                <c:pt idx="72">
                  <c:v>875912.53315312718</c:v>
                </c:pt>
                <c:pt idx="73">
                  <c:v>866593.15598706726</c:v>
                </c:pt>
                <c:pt idx="74">
                  <c:v>857168.35539612372</c:v>
                </c:pt>
                <c:pt idx="75">
                  <c:v>846157.26821673522</c:v>
                </c:pt>
                <c:pt idx="76">
                  <c:v>834358.60843325441</c:v>
                </c:pt>
                <c:pt idx="77">
                  <c:v>820699.67342537385</c:v>
                </c:pt>
                <c:pt idx="78">
                  <c:v>806183.59406699333</c:v>
                </c:pt>
                <c:pt idx="79">
                  <c:v>790079.52810142527</c:v>
                </c:pt>
                <c:pt idx="80">
                  <c:v>772089.42002455168</c:v>
                </c:pt>
                <c:pt idx="81">
                  <c:v>751837.73404872604</c:v>
                </c:pt>
                <c:pt idx="82">
                  <c:v>728876.6894851136</c:v>
                </c:pt>
                <c:pt idx="83">
                  <c:v>703603.74576794822</c:v>
                </c:pt>
                <c:pt idx="84">
                  <c:v>674742.13356194191</c:v>
                </c:pt>
                <c:pt idx="85">
                  <c:v>643023.34921452368</c:v>
                </c:pt>
                <c:pt idx="86">
                  <c:v>607761.24735743296</c:v>
                </c:pt>
                <c:pt idx="87">
                  <c:v>568943.72717038903</c:v>
                </c:pt>
                <c:pt idx="88">
                  <c:v>526842.12571956869</c:v>
                </c:pt>
                <c:pt idx="89">
                  <c:v>482608.3372411037</c:v>
                </c:pt>
                <c:pt idx="90">
                  <c:v>436987.85082334396</c:v>
                </c:pt>
                <c:pt idx="91">
                  <c:v>389010.83893170225</c:v>
                </c:pt>
                <c:pt idx="92">
                  <c:v>340265.7243589604</c:v>
                </c:pt>
                <c:pt idx="93">
                  <c:v>291502.23742785008</c:v>
                </c:pt>
                <c:pt idx="94">
                  <c:v>244971.69467396202</c:v>
                </c:pt>
                <c:pt idx="95">
                  <c:v>198054.61703969006</c:v>
                </c:pt>
                <c:pt idx="96">
                  <c:v>160405.0742723438</c:v>
                </c:pt>
                <c:pt idx="97">
                  <c:v>124365.05660982862</c:v>
                </c:pt>
                <c:pt idx="98">
                  <c:v>94914.519034734374</c:v>
                </c:pt>
                <c:pt idx="99">
                  <c:v>71575.156303672804</c:v>
                </c:pt>
                <c:pt idx="100">
                  <c:v>49356.133255846529</c:v>
                </c:pt>
                <c:pt idx="101">
                  <c:v>34316.74150305779</c:v>
                </c:pt>
                <c:pt idx="102">
                  <c:v>22479.782266996914</c:v>
                </c:pt>
                <c:pt idx="103">
                  <c:v>14591.815377904315</c:v>
                </c:pt>
                <c:pt idx="104">
                  <c:v>9733.879544818943</c:v>
                </c:pt>
                <c:pt idx="105">
                  <c:v>5873.3791712871462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412-4A8E-AE01-FCF41E5E19E7}"/>
            </c:ext>
          </c:extLst>
        </c:ser>
        <c:ser>
          <c:idx val="10"/>
          <c:order val="4"/>
          <c:tx>
            <c:strRef>
              <c:f>'Femmes a'!$Q$4:$Q$70</c:f>
              <c:strCache>
                <c:ptCount val="6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65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dash"/>
              <a:round/>
              <a:headEnd type="triangle"/>
              <a:tailEnd type="triangle"/>
            </a:ln>
            <a:effectLst/>
          </c:spPr>
          <c:marker>
            <c:symbol val="none"/>
          </c:marker>
          <c:xVal>
            <c:numRef>
              <c:f>'Femmes a'!$Q$4:$Q$70</c:f>
              <c:numCache>
                <c:formatCode>General</c:formatCode>
                <c:ptCount val="6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65</c:v>
                </c:pt>
              </c:numCache>
            </c:numRef>
          </c:xVal>
          <c:yVal>
            <c:numRef>
              <c:f>'Femmes a'!$R$4:$R$70</c:f>
              <c:numCache>
                <c:formatCode>#\ ##0.0</c:formatCode>
                <c:ptCount val="67"/>
                <c:pt idx="0">
                  <c:v>920544.51251545607</c:v>
                </c:pt>
                <c:pt idx="1">
                  <c:v>920544.51251545607</c:v>
                </c:pt>
                <c:pt idx="2">
                  <c:v>920544.51251545607</c:v>
                </c:pt>
                <c:pt idx="3">
                  <c:v>920544.51251545607</c:v>
                </c:pt>
                <c:pt idx="4">
                  <c:v>920544.51251545607</c:v>
                </c:pt>
                <c:pt idx="5">
                  <c:v>920544.51251545607</c:v>
                </c:pt>
                <c:pt idx="6">
                  <c:v>920544.51251545607</c:v>
                </c:pt>
                <c:pt idx="7">
                  <c:v>920544.51251545607</c:v>
                </c:pt>
                <c:pt idx="8">
                  <c:v>920544.51251545607</c:v>
                </c:pt>
                <c:pt idx="9">
                  <c:v>920544.51251545607</c:v>
                </c:pt>
                <c:pt idx="10">
                  <c:v>920544.51251545607</c:v>
                </c:pt>
                <c:pt idx="11">
                  <c:v>920544.51251545607</c:v>
                </c:pt>
                <c:pt idx="12">
                  <c:v>920544.51251545607</c:v>
                </c:pt>
                <c:pt idx="13">
                  <c:v>920544.51251545607</c:v>
                </c:pt>
                <c:pt idx="14">
                  <c:v>920544.51251545607</c:v>
                </c:pt>
                <c:pt idx="15">
                  <c:v>920544.51251545607</c:v>
                </c:pt>
                <c:pt idx="16">
                  <c:v>920544.51251545607</c:v>
                </c:pt>
                <c:pt idx="17">
                  <c:v>920544.51251545607</c:v>
                </c:pt>
                <c:pt idx="18">
                  <c:v>920544.51251545607</c:v>
                </c:pt>
                <c:pt idx="19">
                  <c:v>920544.51251545607</c:v>
                </c:pt>
                <c:pt idx="20">
                  <c:v>920544.51251545607</c:v>
                </c:pt>
                <c:pt idx="21">
                  <c:v>920544.51251545607</c:v>
                </c:pt>
                <c:pt idx="22">
                  <c:v>920544.51251545607</c:v>
                </c:pt>
                <c:pt idx="23">
                  <c:v>920544.51251545607</c:v>
                </c:pt>
                <c:pt idx="24">
                  <c:v>920544.51251545607</c:v>
                </c:pt>
                <c:pt idx="25">
                  <c:v>920544.51251545607</c:v>
                </c:pt>
                <c:pt idx="26">
                  <c:v>920544.51251545607</c:v>
                </c:pt>
                <c:pt idx="27">
                  <c:v>920544.51251545607</c:v>
                </c:pt>
                <c:pt idx="28">
                  <c:v>920544.51251545607</c:v>
                </c:pt>
                <c:pt idx="29">
                  <c:v>920544.51251545607</c:v>
                </c:pt>
                <c:pt idx="30">
                  <c:v>920544.51251545607</c:v>
                </c:pt>
                <c:pt idx="31">
                  <c:v>920544.51251545607</c:v>
                </c:pt>
                <c:pt idx="32">
                  <c:v>920544.51251545607</c:v>
                </c:pt>
                <c:pt idx="33">
                  <c:v>920544.51251545607</c:v>
                </c:pt>
                <c:pt idx="34">
                  <c:v>920544.51251545607</c:v>
                </c:pt>
                <c:pt idx="35">
                  <c:v>920544.51251545607</c:v>
                </c:pt>
                <c:pt idx="36">
                  <c:v>920544.51251545607</c:v>
                </c:pt>
                <c:pt idx="37">
                  <c:v>920544.51251545607</c:v>
                </c:pt>
                <c:pt idx="38">
                  <c:v>920544.51251545607</c:v>
                </c:pt>
                <c:pt idx="39">
                  <c:v>920544.51251545607</c:v>
                </c:pt>
                <c:pt idx="40">
                  <c:v>920544.51251545607</c:v>
                </c:pt>
                <c:pt idx="41">
                  <c:v>920544.51251545607</c:v>
                </c:pt>
                <c:pt idx="42">
                  <c:v>920544.51251545607</c:v>
                </c:pt>
                <c:pt idx="43">
                  <c:v>920544.51251545607</c:v>
                </c:pt>
                <c:pt idx="44">
                  <c:v>920544.51251545607</c:v>
                </c:pt>
                <c:pt idx="45">
                  <c:v>920544.51251545607</c:v>
                </c:pt>
                <c:pt idx="46">
                  <c:v>920544.51251545607</c:v>
                </c:pt>
                <c:pt idx="47">
                  <c:v>920544.51251545607</c:v>
                </c:pt>
                <c:pt idx="48">
                  <c:v>920544.51251545607</c:v>
                </c:pt>
                <c:pt idx="49">
                  <c:v>920544.51251545607</c:v>
                </c:pt>
                <c:pt idx="50">
                  <c:v>920544.51251545607</c:v>
                </c:pt>
                <c:pt idx="51">
                  <c:v>920544.51251545607</c:v>
                </c:pt>
                <c:pt idx="52">
                  <c:v>920544.51251545607</c:v>
                </c:pt>
                <c:pt idx="53">
                  <c:v>920544.51251545607</c:v>
                </c:pt>
                <c:pt idx="54">
                  <c:v>920544.51251545607</c:v>
                </c:pt>
                <c:pt idx="55">
                  <c:v>920544.51251545607</c:v>
                </c:pt>
                <c:pt idx="56">
                  <c:v>920544.51251545607</c:v>
                </c:pt>
                <c:pt idx="57">
                  <c:v>920544.51251545607</c:v>
                </c:pt>
                <c:pt idx="58">
                  <c:v>920544.51251545607</c:v>
                </c:pt>
                <c:pt idx="59">
                  <c:v>920544.51251545607</c:v>
                </c:pt>
                <c:pt idx="60">
                  <c:v>920544.51251545607</c:v>
                </c:pt>
                <c:pt idx="61">
                  <c:v>920544.51251545607</c:v>
                </c:pt>
                <c:pt idx="62">
                  <c:v>920544.51251545607</c:v>
                </c:pt>
                <c:pt idx="63">
                  <c:v>920544.51251545607</c:v>
                </c:pt>
                <c:pt idx="64">
                  <c:v>920544.51251545607</c:v>
                </c:pt>
                <c:pt idx="65">
                  <c:v>920544.51251545607</c:v>
                </c:pt>
                <c:pt idx="66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412-4A8E-AE01-FCF41E5E19E7}"/>
            </c:ext>
          </c:extLst>
        </c:ser>
        <c:ser>
          <c:idx val="0"/>
          <c:order val="5"/>
          <c:tx>
            <c:strRef>
              <c:f>'Homme a'!$B$2</c:f>
              <c:strCache>
                <c:ptCount val="1"/>
                <c:pt idx="0">
                  <c:v>Hommes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72"/>
              <c:layout>
                <c:manualLayout>
                  <c:x val="-0.22005287140840823"/>
                  <c:y val="7.3906088057648402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12-4A8E-AE01-FCF41E5E19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0070C0"/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xVal>
            <c:numRef>
              <c:f>'Homme a'!$A$4:$A$109</c:f>
              <c:numCache>
                <c:formatCode>General</c:formatCode>
                <c:ptCount val="10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</c:numCache>
            </c:numRef>
          </c:xVal>
          <c:yVal>
            <c:numRef>
              <c:f>'Homme a'!$G$4:$G$109</c:f>
              <c:numCache>
                <c:formatCode>#,##0</c:formatCode>
                <c:ptCount val="106"/>
                <c:pt idx="0">
                  <c:v>1000000</c:v>
                </c:pt>
                <c:pt idx="1">
                  <c:v>996256.00432948803</c:v>
                </c:pt>
                <c:pt idx="2">
                  <c:v>995971.63951678504</c:v>
                </c:pt>
                <c:pt idx="3">
                  <c:v>995819.24639060418</c:v>
                </c:pt>
                <c:pt idx="4">
                  <c:v>995689.51931804488</c:v>
                </c:pt>
                <c:pt idx="5">
                  <c:v>995571.84299640183</c:v>
                </c:pt>
                <c:pt idx="6">
                  <c:v>995473.92611952883</c:v>
                </c:pt>
                <c:pt idx="7">
                  <c:v>995381.06020258216</c:v>
                </c:pt>
                <c:pt idx="8">
                  <c:v>995283.72089194576</c:v>
                </c:pt>
                <c:pt idx="9">
                  <c:v>995210.7597596324</c:v>
                </c:pt>
                <c:pt idx="10">
                  <c:v>995124.38021758106</c:v>
                </c:pt>
                <c:pt idx="11">
                  <c:v>995064.9895479352</c:v>
                </c:pt>
                <c:pt idx="12">
                  <c:v>994990.80286389228</c:v>
                </c:pt>
                <c:pt idx="13">
                  <c:v>994888.13108117494</c:v>
                </c:pt>
                <c:pt idx="14">
                  <c:v>994787.21641070826</c:v>
                </c:pt>
                <c:pt idx="15">
                  <c:v>994655.96036717761</c:v>
                </c:pt>
                <c:pt idx="16">
                  <c:v>994484.10740485834</c:v>
                </c:pt>
                <c:pt idx="17">
                  <c:v>994262.95841114805</c:v>
                </c:pt>
                <c:pt idx="18">
                  <c:v>993964.74798196787</c:v>
                </c:pt>
                <c:pt idx="19">
                  <c:v>993582.0344564775</c:v>
                </c:pt>
                <c:pt idx="20">
                  <c:v>993089.89062646881</c:v>
                </c:pt>
                <c:pt idx="21">
                  <c:v>992526.7922105965</c:v>
                </c:pt>
                <c:pt idx="22">
                  <c:v>992004.06510573626</c:v>
                </c:pt>
                <c:pt idx="23">
                  <c:v>991398.5710080791</c:v>
                </c:pt>
                <c:pt idx="24">
                  <c:v>990800.87667567621</c:v>
                </c:pt>
                <c:pt idx="25">
                  <c:v>990173.35549122305</c:v>
                </c:pt>
                <c:pt idx="26">
                  <c:v>989473.52401376434</c:v>
                </c:pt>
                <c:pt idx="27">
                  <c:v>988813.51846592803</c:v>
                </c:pt>
                <c:pt idx="28">
                  <c:v>988112.45074403391</c:v>
                </c:pt>
                <c:pt idx="29">
                  <c:v>987354.5893483609</c:v>
                </c:pt>
                <c:pt idx="30">
                  <c:v>986535.90447681677</c:v>
                </c:pt>
                <c:pt idx="31">
                  <c:v>985643.27102242841</c:v>
                </c:pt>
                <c:pt idx="32">
                  <c:v>984905.25213203568</c:v>
                </c:pt>
                <c:pt idx="33">
                  <c:v>983954.21933762811</c:v>
                </c:pt>
                <c:pt idx="34">
                  <c:v>983110.27573331015</c:v>
                </c:pt>
                <c:pt idx="35">
                  <c:v>982141.13810223225</c:v>
                </c:pt>
                <c:pt idx="36">
                  <c:v>981246.77057950781</c:v>
                </c:pt>
                <c:pt idx="37">
                  <c:v>980256.42678629013</c:v>
                </c:pt>
                <c:pt idx="38">
                  <c:v>979112.26842504821</c:v>
                </c:pt>
                <c:pt idx="39">
                  <c:v>977883.79406224762</c:v>
                </c:pt>
                <c:pt idx="40">
                  <c:v>976379.92608598992</c:v>
                </c:pt>
                <c:pt idx="41">
                  <c:v>974957.10364852636</c:v>
                </c:pt>
                <c:pt idx="42">
                  <c:v>973498.91750474949</c:v>
                </c:pt>
                <c:pt idx="43">
                  <c:v>971811.43472534441</c:v>
                </c:pt>
                <c:pt idx="44">
                  <c:v>969979.62247167132</c:v>
                </c:pt>
                <c:pt idx="45">
                  <c:v>967847.09221509949</c:v>
                </c:pt>
                <c:pt idx="46">
                  <c:v>965464.63490356214</c:v>
                </c:pt>
                <c:pt idx="47">
                  <c:v>962778.22397136095</c:v>
                </c:pt>
                <c:pt idx="48">
                  <c:v>959911.54505249276</c:v>
                </c:pt>
                <c:pt idx="49">
                  <c:v>956758.18657123437</c:v>
                </c:pt>
                <c:pt idx="50">
                  <c:v>953291.21461962617</c:v>
                </c:pt>
                <c:pt idx="51">
                  <c:v>949650.56839936762</c:v>
                </c:pt>
                <c:pt idx="52">
                  <c:v>945623.00466100883</c:v>
                </c:pt>
                <c:pt idx="53">
                  <c:v>940889.43261912873</c:v>
                </c:pt>
                <c:pt idx="54">
                  <c:v>935955.1100609696</c:v>
                </c:pt>
                <c:pt idx="55">
                  <c:v>930347.62724529637</c:v>
                </c:pt>
                <c:pt idx="56">
                  <c:v>924251.54393900337</c:v>
                </c:pt>
                <c:pt idx="57">
                  <c:v>917619.41133286664</c:v>
                </c:pt>
                <c:pt idx="58">
                  <c:v>910562.5113236492</c:v>
                </c:pt>
                <c:pt idx="59">
                  <c:v>902947.92887385457</c:v>
                </c:pt>
                <c:pt idx="60">
                  <c:v>894783.96668313502</c:v>
                </c:pt>
                <c:pt idx="61">
                  <c:v>886046.10457945697</c:v>
                </c:pt>
                <c:pt idx="62">
                  <c:v>876638.46955233079</c:v>
                </c:pt>
                <c:pt idx="63">
                  <c:v>866634.67168687633</c:v>
                </c:pt>
                <c:pt idx="64">
                  <c:v>856280.20673552644</c:v>
                </c:pt>
                <c:pt idx="65">
                  <c:v>845456.01043463277</c:v>
                </c:pt>
                <c:pt idx="66">
                  <c:v>834358.60019071749</c:v>
                </c:pt>
                <c:pt idx="67">
                  <c:v>822567.05368938611</c:v>
                </c:pt>
                <c:pt idx="68">
                  <c:v>810269.46737071685</c:v>
                </c:pt>
                <c:pt idx="69">
                  <c:v>797155.37047669583</c:v>
                </c:pt>
                <c:pt idx="70">
                  <c:v>783091.57610234211</c:v>
                </c:pt>
                <c:pt idx="71">
                  <c:v>768345.24636901333</c:v>
                </c:pt>
                <c:pt idx="72">
                  <c:v>753258.18058521918</c:v>
                </c:pt>
                <c:pt idx="73">
                  <c:v>736801.56337053736</c:v>
                </c:pt>
                <c:pt idx="74">
                  <c:v>720385.42796503624</c:v>
                </c:pt>
                <c:pt idx="75">
                  <c:v>701976.41133121331</c:v>
                </c:pt>
                <c:pt idx="76">
                  <c:v>682382.9936877602</c:v>
                </c:pt>
                <c:pt idx="77">
                  <c:v>661980.46462567686</c:v>
                </c:pt>
                <c:pt idx="78">
                  <c:v>639820.81966080144</c:v>
                </c:pt>
                <c:pt idx="79">
                  <c:v>616358.53313772229</c:v>
                </c:pt>
                <c:pt idx="80">
                  <c:v>590826.15086000413</c:v>
                </c:pt>
                <c:pt idx="81">
                  <c:v>563089.33145463269</c:v>
                </c:pt>
                <c:pt idx="82">
                  <c:v>533374.46434979106</c:v>
                </c:pt>
                <c:pt idx="83">
                  <c:v>501443.32961843716</c:v>
                </c:pt>
                <c:pt idx="84">
                  <c:v>468112.49731184606</c:v>
                </c:pt>
                <c:pt idx="85">
                  <c:v>432542.57861919183</c:v>
                </c:pt>
                <c:pt idx="86">
                  <c:v>395041.68255915702</c:v>
                </c:pt>
                <c:pt idx="87">
                  <c:v>357336.6234510041</c:v>
                </c:pt>
                <c:pt idx="88">
                  <c:v>318018.69500130811</c:v>
                </c:pt>
                <c:pt idx="89">
                  <c:v>279073.55999607063</c:v>
                </c:pt>
                <c:pt idx="90">
                  <c:v>240570.64000239433</c:v>
                </c:pt>
                <c:pt idx="91">
                  <c:v>204531.19384489013</c:v>
                </c:pt>
                <c:pt idx="92">
                  <c:v>170352.74785156478</c:v>
                </c:pt>
                <c:pt idx="93">
                  <c:v>138607.7805165911</c:v>
                </c:pt>
                <c:pt idx="94">
                  <c:v>110046.18256026489</c:v>
                </c:pt>
                <c:pt idx="95">
                  <c:v>83271.449283339127</c:v>
                </c:pt>
                <c:pt idx="96">
                  <c:v>64886.080945373338</c:v>
                </c:pt>
                <c:pt idx="97">
                  <c:v>47390.410677005857</c:v>
                </c:pt>
                <c:pt idx="98">
                  <c:v>33172.974284067168</c:v>
                </c:pt>
                <c:pt idx="99">
                  <c:v>23925.407247168572</c:v>
                </c:pt>
                <c:pt idx="100">
                  <c:v>16134.25701491309</c:v>
                </c:pt>
                <c:pt idx="101">
                  <c:v>10691.882353488927</c:v>
                </c:pt>
                <c:pt idx="102">
                  <c:v>6999.9978921963184</c:v>
                </c:pt>
                <c:pt idx="103">
                  <c:v>4655.4607830453306</c:v>
                </c:pt>
                <c:pt idx="104">
                  <c:v>3287.088661975069</c:v>
                </c:pt>
                <c:pt idx="105">
                  <c:v>2341.3156148848871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9412-4A8E-AE01-FCF41E5E19E7}"/>
            </c:ext>
          </c:extLst>
        </c:ser>
        <c:ser>
          <c:idx val="1"/>
          <c:order val="6"/>
          <c:spPr>
            <a:ln w="12700" cap="rnd">
              <a:solidFill>
                <a:schemeClr val="tx1"/>
              </a:solidFill>
              <a:prstDash val="dash"/>
              <a:round/>
              <a:headEnd type="triangle"/>
              <a:tailEnd type="triangle"/>
            </a:ln>
            <a:effectLst/>
          </c:spPr>
          <c:marker>
            <c:symbol val="none"/>
          </c:marker>
          <c:xVal>
            <c:numRef>
              <c:f>'Homme a'!$O$4:$O$87</c:f>
              <c:numCache>
                <c:formatCode>General</c:formatCode>
                <c:ptCount val="8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82</c:v>
                </c:pt>
              </c:numCache>
            </c:numRef>
          </c:xVal>
          <c:yVal>
            <c:numRef>
              <c:f>'Homme a'!$R$4:$R$87</c:f>
              <c:numCache>
                <c:formatCode>General</c:formatCode>
                <c:ptCount val="84"/>
                <c:pt idx="0">
                  <c:v>500000</c:v>
                </c:pt>
                <c:pt idx="1">
                  <c:v>500000</c:v>
                </c:pt>
                <c:pt idx="2">
                  <c:v>500000</c:v>
                </c:pt>
                <c:pt idx="3">
                  <c:v>500000</c:v>
                </c:pt>
                <c:pt idx="4">
                  <c:v>500000</c:v>
                </c:pt>
                <c:pt idx="5">
                  <c:v>500000</c:v>
                </c:pt>
                <c:pt idx="6">
                  <c:v>500000</c:v>
                </c:pt>
                <c:pt idx="7">
                  <c:v>500000</c:v>
                </c:pt>
                <c:pt idx="8">
                  <c:v>500000</c:v>
                </c:pt>
                <c:pt idx="9">
                  <c:v>500000</c:v>
                </c:pt>
                <c:pt idx="10">
                  <c:v>500000</c:v>
                </c:pt>
                <c:pt idx="11">
                  <c:v>500000</c:v>
                </c:pt>
                <c:pt idx="12">
                  <c:v>500000</c:v>
                </c:pt>
                <c:pt idx="13">
                  <c:v>500000</c:v>
                </c:pt>
                <c:pt idx="14">
                  <c:v>500000</c:v>
                </c:pt>
                <c:pt idx="15">
                  <c:v>500000</c:v>
                </c:pt>
                <c:pt idx="16">
                  <c:v>500000</c:v>
                </c:pt>
                <c:pt idx="17">
                  <c:v>500000</c:v>
                </c:pt>
                <c:pt idx="18">
                  <c:v>500000</c:v>
                </c:pt>
                <c:pt idx="19">
                  <c:v>500000</c:v>
                </c:pt>
                <c:pt idx="20">
                  <c:v>500000</c:v>
                </c:pt>
                <c:pt idx="21">
                  <c:v>500000</c:v>
                </c:pt>
                <c:pt idx="22">
                  <c:v>500000</c:v>
                </c:pt>
                <c:pt idx="23">
                  <c:v>500000</c:v>
                </c:pt>
                <c:pt idx="24">
                  <c:v>500000</c:v>
                </c:pt>
                <c:pt idx="25">
                  <c:v>500000</c:v>
                </c:pt>
                <c:pt idx="26">
                  <c:v>500000</c:v>
                </c:pt>
                <c:pt idx="27">
                  <c:v>500000</c:v>
                </c:pt>
                <c:pt idx="28">
                  <c:v>500000</c:v>
                </c:pt>
                <c:pt idx="29">
                  <c:v>500000</c:v>
                </c:pt>
                <c:pt idx="30">
                  <c:v>500000</c:v>
                </c:pt>
                <c:pt idx="31">
                  <c:v>500000</c:v>
                </c:pt>
                <c:pt idx="32">
                  <c:v>500000</c:v>
                </c:pt>
                <c:pt idx="33">
                  <c:v>500000</c:v>
                </c:pt>
                <c:pt idx="34">
                  <c:v>500000</c:v>
                </c:pt>
                <c:pt idx="35">
                  <c:v>500000</c:v>
                </c:pt>
                <c:pt idx="36">
                  <c:v>500000</c:v>
                </c:pt>
                <c:pt idx="37">
                  <c:v>500000</c:v>
                </c:pt>
                <c:pt idx="38">
                  <c:v>500000</c:v>
                </c:pt>
                <c:pt idx="39">
                  <c:v>500000</c:v>
                </c:pt>
                <c:pt idx="40">
                  <c:v>500000</c:v>
                </c:pt>
                <c:pt idx="41">
                  <c:v>500000</c:v>
                </c:pt>
                <c:pt idx="42">
                  <c:v>500000</c:v>
                </c:pt>
                <c:pt idx="43">
                  <c:v>500000</c:v>
                </c:pt>
                <c:pt idx="44">
                  <c:v>500000</c:v>
                </c:pt>
                <c:pt idx="45">
                  <c:v>500000</c:v>
                </c:pt>
                <c:pt idx="46">
                  <c:v>500000</c:v>
                </c:pt>
                <c:pt idx="47">
                  <c:v>500000</c:v>
                </c:pt>
                <c:pt idx="48">
                  <c:v>500000</c:v>
                </c:pt>
                <c:pt idx="49">
                  <c:v>500000</c:v>
                </c:pt>
                <c:pt idx="50">
                  <c:v>500000</c:v>
                </c:pt>
                <c:pt idx="51">
                  <c:v>500000</c:v>
                </c:pt>
                <c:pt idx="52">
                  <c:v>500000</c:v>
                </c:pt>
                <c:pt idx="53">
                  <c:v>500000</c:v>
                </c:pt>
                <c:pt idx="54">
                  <c:v>500000</c:v>
                </c:pt>
                <c:pt idx="55">
                  <c:v>500000</c:v>
                </c:pt>
                <c:pt idx="56">
                  <c:v>500000</c:v>
                </c:pt>
                <c:pt idx="57">
                  <c:v>500000</c:v>
                </c:pt>
                <c:pt idx="58">
                  <c:v>500000</c:v>
                </c:pt>
                <c:pt idx="59">
                  <c:v>500000</c:v>
                </c:pt>
                <c:pt idx="60">
                  <c:v>500000</c:v>
                </c:pt>
                <c:pt idx="61">
                  <c:v>500000</c:v>
                </c:pt>
                <c:pt idx="62">
                  <c:v>500000</c:v>
                </c:pt>
                <c:pt idx="63">
                  <c:v>500000</c:v>
                </c:pt>
                <c:pt idx="64">
                  <c:v>500000</c:v>
                </c:pt>
                <c:pt idx="65">
                  <c:v>500000</c:v>
                </c:pt>
                <c:pt idx="66">
                  <c:v>500000</c:v>
                </c:pt>
                <c:pt idx="67">
                  <c:v>500000</c:v>
                </c:pt>
                <c:pt idx="68">
                  <c:v>500000</c:v>
                </c:pt>
                <c:pt idx="69">
                  <c:v>500000</c:v>
                </c:pt>
                <c:pt idx="70">
                  <c:v>500000</c:v>
                </c:pt>
                <c:pt idx="71">
                  <c:v>500000</c:v>
                </c:pt>
                <c:pt idx="72">
                  <c:v>500000</c:v>
                </c:pt>
                <c:pt idx="73">
                  <c:v>500000</c:v>
                </c:pt>
                <c:pt idx="74">
                  <c:v>500000</c:v>
                </c:pt>
                <c:pt idx="75">
                  <c:v>500000</c:v>
                </c:pt>
                <c:pt idx="76">
                  <c:v>500000</c:v>
                </c:pt>
                <c:pt idx="77">
                  <c:v>500000</c:v>
                </c:pt>
                <c:pt idx="78">
                  <c:v>500000</c:v>
                </c:pt>
                <c:pt idx="79">
                  <c:v>500000</c:v>
                </c:pt>
                <c:pt idx="80">
                  <c:v>500000</c:v>
                </c:pt>
                <c:pt idx="81">
                  <c:v>500000</c:v>
                </c:pt>
                <c:pt idx="82">
                  <c:v>500000</c:v>
                </c:pt>
                <c:pt idx="8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9412-4A8E-AE01-FCF41E5E19E7}"/>
            </c:ext>
          </c:extLst>
        </c:ser>
        <c:ser>
          <c:idx val="3"/>
          <c:order val="7"/>
          <c:spPr>
            <a:ln w="9525" cap="rnd">
              <a:solidFill>
                <a:schemeClr val="tx1"/>
              </a:solidFill>
              <a:prstDash val="dash"/>
              <a:round/>
              <a:headEnd type="triangle"/>
              <a:tailEnd type="triangle"/>
            </a:ln>
            <a:effectLst/>
          </c:spPr>
          <c:marker>
            <c:symbol val="none"/>
          </c:marker>
          <c:xVal>
            <c:numRef>
              <c:f>'Homme a'!$P$4:$P$70</c:f>
              <c:numCache>
                <c:formatCode>General</c:formatCode>
                <c:ptCount val="6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65</c:v>
                </c:pt>
              </c:numCache>
            </c:numRef>
          </c:xVal>
          <c:yVal>
            <c:numRef>
              <c:f>'Homme a'!$Q$4:$Q$70</c:f>
              <c:numCache>
                <c:formatCode>#\ ##0.0</c:formatCode>
                <c:ptCount val="67"/>
                <c:pt idx="0">
                  <c:v>839907.30531267507</c:v>
                </c:pt>
                <c:pt idx="1">
                  <c:v>839907.30531267507</c:v>
                </c:pt>
                <c:pt idx="2">
                  <c:v>839907.30531267507</c:v>
                </c:pt>
                <c:pt idx="3">
                  <c:v>839907.30531267507</c:v>
                </c:pt>
                <c:pt idx="4">
                  <c:v>839907.30531267507</c:v>
                </c:pt>
                <c:pt idx="5">
                  <c:v>839907.30531267507</c:v>
                </c:pt>
                <c:pt idx="6">
                  <c:v>839907.30531267507</c:v>
                </c:pt>
                <c:pt idx="7">
                  <c:v>839907.30531267507</c:v>
                </c:pt>
                <c:pt idx="8">
                  <c:v>839907.30531267507</c:v>
                </c:pt>
                <c:pt idx="9">
                  <c:v>839907.30531267507</c:v>
                </c:pt>
                <c:pt idx="10">
                  <c:v>839907.30531267507</c:v>
                </c:pt>
                <c:pt idx="11">
                  <c:v>839907.30531267507</c:v>
                </c:pt>
                <c:pt idx="12">
                  <c:v>839907.30531267507</c:v>
                </c:pt>
                <c:pt idx="13">
                  <c:v>839907.30531267507</c:v>
                </c:pt>
                <c:pt idx="14">
                  <c:v>839907.30531267507</c:v>
                </c:pt>
                <c:pt idx="15">
                  <c:v>839907.30531267507</c:v>
                </c:pt>
                <c:pt idx="16">
                  <c:v>839907.30531267507</c:v>
                </c:pt>
                <c:pt idx="17">
                  <c:v>839907.30531267507</c:v>
                </c:pt>
                <c:pt idx="18">
                  <c:v>839907.30531267507</c:v>
                </c:pt>
                <c:pt idx="19">
                  <c:v>839907.30531267507</c:v>
                </c:pt>
                <c:pt idx="20">
                  <c:v>839907.30531267507</c:v>
                </c:pt>
                <c:pt idx="21">
                  <c:v>839907.30531267507</c:v>
                </c:pt>
                <c:pt idx="22">
                  <c:v>839907.30531267507</c:v>
                </c:pt>
                <c:pt idx="23">
                  <c:v>839907.30531267507</c:v>
                </c:pt>
                <c:pt idx="24">
                  <c:v>839907.30531267507</c:v>
                </c:pt>
                <c:pt idx="25">
                  <c:v>839907.30531267507</c:v>
                </c:pt>
                <c:pt idx="26">
                  <c:v>839907.30531267507</c:v>
                </c:pt>
                <c:pt idx="27">
                  <c:v>839907.30531267507</c:v>
                </c:pt>
                <c:pt idx="28">
                  <c:v>839907.30531267507</c:v>
                </c:pt>
                <c:pt idx="29">
                  <c:v>839907.30531267507</c:v>
                </c:pt>
                <c:pt idx="30">
                  <c:v>839907.30531267507</c:v>
                </c:pt>
                <c:pt idx="31">
                  <c:v>839907.30531267507</c:v>
                </c:pt>
                <c:pt idx="32">
                  <c:v>839907.30531267507</c:v>
                </c:pt>
                <c:pt idx="33">
                  <c:v>839907.30531267507</c:v>
                </c:pt>
                <c:pt idx="34">
                  <c:v>839907.30531267507</c:v>
                </c:pt>
                <c:pt idx="35">
                  <c:v>839907.30531267507</c:v>
                </c:pt>
                <c:pt idx="36">
                  <c:v>839907.30531267507</c:v>
                </c:pt>
                <c:pt idx="37">
                  <c:v>839907.30531267507</c:v>
                </c:pt>
                <c:pt idx="38">
                  <c:v>839907.30531267507</c:v>
                </c:pt>
                <c:pt idx="39">
                  <c:v>839907.30531267507</c:v>
                </c:pt>
                <c:pt idx="40">
                  <c:v>839907.30531267507</c:v>
                </c:pt>
                <c:pt idx="41">
                  <c:v>839907.30531267507</c:v>
                </c:pt>
                <c:pt idx="42">
                  <c:v>839907.30531267507</c:v>
                </c:pt>
                <c:pt idx="43">
                  <c:v>839907.30531267507</c:v>
                </c:pt>
                <c:pt idx="44">
                  <c:v>839907.30531267507</c:v>
                </c:pt>
                <c:pt idx="45">
                  <c:v>839907.30531267507</c:v>
                </c:pt>
                <c:pt idx="46">
                  <c:v>839907.30531267507</c:v>
                </c:pt>
                <c:pt idx="47">
                  <c:v>839907.30531267507</c:v>
                </c:pt>
                <c:pt idx="48">
                  <c:v>839907.30531267507</c:v>
                </c:pt>
                <c:pt idx="49">
                  <c:v>839907.30531267507</c:v>
                </c:pt>
                <c:pt idx="50">
                  <c:v>839907.30531267507</c:v>
                </c:pt>
                <c:pt idx="51">
                  <c:v>839907.30531267507</c:v>
                </c:pt>
                <c:pt idx="52">
                  <c:v>839907.30531267507</c:v>
                </c:pt>
                <c:pt idx="53">
                  <c:v>839907.30531267507</c:v>
                </c:pt>
                <c:pt idx="54">
                  <c:v>839907.30531267507</c:v>
                </c:pt>
                <c:pt idx="55">
                  <c:v>839907.30531267507</c:v>
                </c:pt>
                <c:pt idx="56">
                  <c:v>839907.30531267507</c:v>
                </c:pt>
                <c:pt idx="57">
                  <c:v>839907.30531267507</c:v>
                </c:pt>
                <c:pt idx="58">
                  <c:v>839907.30531267507</c:v>
                </c:pt>
                <c:pt idx="59">
                  <c:v>839907.30531267507</c:v>
                </c:pt>
                <c:pt idx="60">
                  <c:v>839907.30531267507</c:v>
                </c:pt>
                <c:pt idx="61">
                  <c:v>839907.30531267507</c:v>
                </c:pt>
                <c:pt idx="62">
                  <c:v>839907.30531267507</c:v>
                </c:pt>
                <c:pt idx="63">
                  <c:v>839907.30531267507</c:v>
                </c:pt>
                <c:pt idx="64">
                  <c:v>839907.30531267507</c:v>
                </c:pt>
                <c:pt idx="65">
                  <c:v>839907.30531267507</c:v>
                </c:pt>
                <c:pt idx="66" formatCode="General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9412-4A8E-AE01-FCF41E5E1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8671584"/>
        <c:axId val="1378676480"/>
      </c:scatterChart>
      <c:valAx>
        <c:axId val="1378671584"/>
        <c:scaling>
          <c:orientation val="minMax"/>
          <c:max val="107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'Homme a'!$A$3</c:f>
              <c:strCache>
                <c:ptCount val="1"/>
                <c:pt idx="0">
                  <c:v>Age</c:v>
                </c:pt>
              </c:strCache>
            </c:strRef>
          </c:tx>
          <c:layout>
            <c:manualLayout>
              <c:xMode val="edge"/>
              <c:yMode val="edge"/>
              <c:x val="0.92942258462412408"/>
              <c:y val="0.901828521434820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in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  <a:tailEnd type="triangle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78676480"/>
        <c:crosses val="autoZero"/>
        <c:crossBetween val="midCat"/>
        <c:majorUnit val="5"/>
        <c:minorUnit val="2.5"/>
      </c:valAx>
      <c:valAx>
        <c:axId val="1378676480"/>
        <c:scaling>
          <c:orientation val="minMax"/>
          <c:max val="105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100" b="1"/>
                  <a:t>S</a:t>
                </a:r>
                <a:r>
                  <a:rPr lang="fr-FR" sz="1100" b="1" baseline="-25000"/>
                  <a:t>x</a:t>
                </a:r>
              </a:p>
            </c:rich>
          </c:tx>
          <c:layout>
            <c:manualLayout>
              <c:xMode val="edge"/>
              <c:yMode val="edge"/>
              <c:x val="6.1421078533414025E-2"/>
              <c:y val="4.4284896206156048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out"/>
        <c:minorTickMark val="in"/>
        <c:tickLblPos val="nextTo"/>
        <c:spPr>
          <a:noFill/>
          <a:ln>
            <a:solidFill>
              <a:schemeClr val="tx1"/>
            </a:solidFill>
            <a:tailEnd type="triangle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78671584"/>
        <c:crosses val="autoZero"/>
        <c:crossBetween val="midCat"/>
        <c:majorUnit val="100000"/>
        <c:minorUnit val="50000"/>
      </c:valAx>
      <c:spPr>
        <a:noFill/>
        <a:ln>
          <a:solidFill>
            <a:schemeClr val="bg2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'Femmes a'!$B$1:$B$2</c:f>
          <c:strCache>
            <c:ptCount val="2"/>
            <c:pt idx="0">
              <c:v>France (métro) 2014</c:v>
            </c:pt>
            <c:pt idx="1">
              <c:v>Femmes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128174532927001"/>
          <c:y val="0.15476851851851853"/>
          <c:w val="0.78556140991592349"/>
          <c:h val="0.74942876932050173"/>
        </c:manualLayout>
      </c:layout>
      <c:scatterChart>
        <c:scatterStyle val="smooth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'Femmes a'!$A$4:$A$109</c:f>
              <c:numCache>
                <c:formatCode>General</c:formatCode>
                <c:ptCount val="10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</c:numCache>
            </c:numRef>
          </c:xVal>
          <c:yVal>
            <c:numRef>
              <c:f>'Femmes a'!$G$4:$G$109</c:f>
              <c:numCache>
                <c:formatCode>#,##0</c:formatCode>
                <c:ptCount val="106"/>
                <c:pt idx="0">
                  <c:v>1000000</c:v>
                </c:pt>
                <c:pt idx="1">
                  <c:v>996877.92321035953</c:v>
                </c:pt>
                <c:pt idx="2">
                  <c:v>996613.59160734003</c:v>
                </c:pt>
                <c:pt idx="3">
                  <c:v>996445.91289245721</c:v>
                </c:pt>
                <c:pt idx="4">
                  <c:v>996357.21811720205</c:v>
                </c:pt>
                <c:pt idx="5">
                  <c:v>996292.82982676046</c:v>
                </c:pt>
                <c:pt idx="6">
                  <c:v>996223.34701684047</c:v>
                </c:pt>
                <c:pt idx="7">
                  <c:v>996151.40307115472</c:v>
                </c:pt>
                <c:pt idx="8">
                  <c:v>996085.15666903032</c:v>
                </c:pt>
                <c:pt idx="9">
                  <c:v>996001.12315869413</c:v>
                </c:pt>
                <c:pt idx="10">
                  <c:v>995933.79442789371</c:v>
                </c:pt>
                <c:pt idx="11">
                  <c:v>995873.96432660113</c:v>
                </c:pt>
                <c:pt idx="12">
                  <c:v>995796.02661295084</c:v>
                </c:pt>
                <c:pt idx="13">
                  <c:v>995749.64681568078</c:v>
                </c:pt>
                <c:pt idx="14">
                  <c:v>995658.89839635859</c:v>
                </c:pt>
                <c:pt idx="15">
                  <c:v>995573.83760317916</c:v>
                </c:pt>
                <c:pt idx="16">
                  <c:v>995458.54180053086</c:v>
                </c:pt>
                <c:pt idx="17">
                  <c:v>995347.17030600889</c:v>
                </c:pt>
                <c:pt idx="18">
                  <c:v>995206.35172085359</c:v>
                </c:pt>
                <c:pt idx="19">
                  <c:v>995016.72644209082</c:v>
                </c:pt>
                <c:pt idx="20">
                  <c:v>994849.38583161845</c:v>
                </c:pt>
                <c:pt idx="21">
                  <c:v>994633.48505137116</c:v>
                </c:pt>
                <c:pt idx="22">
                  <c:v>994456.09064973192</c:v>
                </c:pt>
                <c:pt idx="23">
                  <c:v>994276.55403382797</c:v>
                </c:pt>
                <c:pt idx="24">
                  <c:v>994092.23690775642</c:v>
                </c:pt>
                <c:pt idx="25">
                  <c:v>993896.44142752257</c:v>
                </c:pt>
                <c:pt idx="26">
                  <c:v>993670.96423934144</c:v>
                </c:pt>
                <c:pt idx="27">
                  <c:v>993385.09599221742</c:v>
                </c:pt>
                <c:pt idx="28">
                  <c:v>993122.72138800158</c:v>
                </c:pt>
                <c:pt idx="29">
                  <c:v>992849.68158860772</c:v>
                </c:pt>
                <c:pt idx="30">
                  <c:v>992549.26750937244</c:v>
                </c:pt>
                <c:pt idx="31">
                  <c:v>992272.15434146102</c:v>
                </c:pt>
                <c:pt idx="32">
                  <c:v>991972.45667789003</c:v>
                </c:pt>
                <c:pt idx="33">
                  <c:v>991638.92686245183</c:v>
                </c:pt>
                <c:pt idx="34">
                  <c:v>991255.57915478328</c:v>
                </c:pt>
                <c:pt idx="35">
                  <c:v>990890.4433922153</c:v>
                </c:pt>
                <c:pt idx="36">
                  <c:v>990448.8552273782</c:v>
                </c:pt>
                <c:pt idx="37">
                  <c:v>989936.16394123598</c:v>
                </c:pt>
                <c:pt idx="38">
                  <c:v>989334.85314472951</c:v>
                </c:pt>
                <c:pt idx="39">
                  <c:v>988717.09200991224</c:v>
                </c:pt>
                <c:pt idx="40">
                  <c:v>988008.40897513193</c:v>
                </c:pt>
                <c:pt idx="41">
                  <c:v>987291.97203867848</c:v>
                </c:pt>
                <c:pt idx="42">
                  <c:v>986374.08827989211</c:v>
                </c:pt>
                <c:pt idx="43">
                  <c:v>985510.72022995376</c:v>
                </c:pt>
                <c:pt idx="44">
                  <c:v>984432.95413794252</c:v>
                </c:pt>
                <c:pt idx="45">
                  <c:v>983259.73945465556</c:v>
                </c:pt>
                <c:pt idx="46">
                  <c:v>981969.92890842818</c:v>
                </c:pt>
                <c:pt idx="47">
                  <c:v>980576.17018379387</c:v>
                </c:pt>
                <c:pt idx="48">
                  <c:v>979049.63285802375</c:v>
                </c:pt>
                <c:pt idx="49">
                  <c:v>977267.04147052125</c:v>
                </c:pt>
                <c:pt idx="50">
                  <c:v>975464.17385974771</c:v>
                </c:pt>
                <c:pt idx="51">
                  <c:v>973393.2262937862</c:v>
                </c:pt>
                <c:pt idx="52">
                  <c:v>971221.64012429176</c:v>
                </c:pt>
                <c:pt idx="53">
                  <c:v>968813.95195675234</c:v>
                </c:pt>
                <c:pt idx="54">
                  <c:v>966370.62466333853</c:v>
                </c:pt>
                <c:pt idx="55">
                  <c:v>963490.01650775387</c:v>
                </c:pt>
                <c:pt idx="56">
                  <c:v>960436.27702736831</c:v>
                </c:pt>
                <c:pt idx="57">
                  <c:v>957310.06694990851</c:v>
                </c:pt>
                <c:pt idx="58">
                  <c:v>953946.08716463321</c:v>
                </c:pt>
                <c:pt idx="59">
                  <c:v>950365.7774182132</c:v>
                </c:pt>
                <c:pt idx="60">
                  <c:v>946431.30020558042</c:v>
                </c:pt>
                <c:pt idx="61">
                  <c:v>942418.74575473252</c:v>
                </c:pt>
                <c:pt idx="62">
                  <c:v>937984.15403184609</c:v>
                </c:pt>
                <c:pt idx="63">
                  <c:v>933380.68714985205</c:v>
                </c:pt>
                <c:pt idx="64">
                  <c:v>928507.46088256605</c:v>
                </c:pt>
                <c:pt idx="65">
                  <c:v>923287.98666824866</c:v>
                </c:pt>
                <c:pt idx="66">
                  <c:v>917801.03836266359</c:v>
                </c:pt>
                <c:pt idx="67">
                  <c:v>912086.17459284782</c:v>
                </c:pt>
                <c:pt idx="68">
                  <c:v>906075.24150652718</c:v>
                </c:pt>
                <c:pt idx="69">
                  <c:v>899025.66398151021</c:v>
                </c:pt>
                <c:pt idx="70">
                  <c:v>892048.97325642582</c:v>
                </c:pt>
                <c:pt idx="71">
                  <c:v>884278.8678313524</c:v>
                </c:pt>
                <c:pt idx="72">
                  <c:v>875912.53315312718</c:v>
                </c:pt>
                <c:pt idx="73">
                  <c:v>866593.15598706726</c:v>
                </c:pt>
                <c:pt idx="74">
                  <c:v>857168.35539612372</c:v>
                </c:pt>
                <c:pt idx="75">
                  <c:v>846157.26821673522</c:v>
                </c:pt>
                <c:pt idx="76">
                  <c:v>834358.60843325441</c:v>
                </c:pt>
                <c:pt idx="77">
                  <c:v>820699.67342537385</c:v>
                </c:pt>
                <c:pt idx="78">
                  <c:v>806183.59406699333</c:v>
                </c:pt>
                <c:pt idx="79">
                  <c:v>790079.52810142527</c:v>
                </c:pt>
                <c:pt idx="80">
                  <c:v>772089.42002455168</c:v>
                </c:pt>
                <c:pt idx="81">
                  <c:v>751837.73404872604</c:v>
                </c:pt>
                <c:pt idx="82">
                  <c:v>728876.6894851136</c:v>
                </c:pt>
                <c:pt idx="83">
                  <c:v>703603.74576794822</c:v>
                </c:pt>
                <c:pt idx="84">
                  <c:v>674742.13356194191</c:v>
                </c:pt>
                <c:pt idx="85">
                  <c:v>643023.34921452368</c:v>
                </c:pt>
                <c:pt idx="86">
                  <c:v>607761.24735743296</c:v>
                </c:pt>
                <c:pt idx="87">
                  <c:v>568943.72717038903</c:v>
                </c:pt>
                <c:pt idx="88">
                  <c:v>526842.12571956869</c:v>
                </c:pt>
                <c:pt idx="89">
                  <c:v>482608.3372411037</c:v>
                </c:pt>
                <c:pt idx="90">
                  <c:v>436987.85082334396</c:v>
                </c:pt>
                <c:pt idx="91">
                  <c:v>389010.83893170225</c:v>
                </c:pt>
                <c:pt idx="92">
                  <c:v>340265.7243589604</c:v>
                </c:pt>
                <c:pt idx="93">
                  <c:v>291502.23742785008</c:v>
                </c:pt>
                <c:pt idx="94">
                  <c:v>244971.69467396202</c:v>
                </c:pt>
                <c:pt idx="95">
                  <c:v>198054.61703969006</c:v>
                </c:pt>
                <c:pt idx="96">
                  <c:v>160405.0742723438</c:v>
                </c:pt>
                <c:pt idx="97">
                  <c:v>124365.05660982862</c:v>
                </c:pt>
                <c:pt idx="98">
                  <c:v>94914.519034734374</c:v>
                </c:pt>
                <c:pt idx="99">
                  <c:v>71575.156303672804</c:v>
                </c:pt>
                <c:pt idx="100">
                  <c:v>49356.133255846529</c:v>
                </c:pt>
                <c:pt idx="101">
                  <c:v>34316.74150305779</c:v>
                </c:pt>
                <c:pt idx="102">
                  <c:v>22479.782266996914</c:v>
                </c:pt>
                <c:pt idx="103">
                  <c:v>14591.815377904315</c:v>
                </c:pt>
                <c:pt idx="104">
                  <c:v>9733.879544818943</c:v>
                </c:pt>
                <c:pt idx="105">
                  <c:v>5873.3791712871462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446-43B2-883C-57424F888DFE}"/>
            </c:ext>
          </c:extLst>
        </c:ser>
        <c:ser>
          <c:idx val="1"/>
          <c:order val="1"/>
          <c:spPr>
            <a:ln w="12700" cap="rnd">
              <a:solidFill>
                <a:schemeClr val="tx1"/>
              </a:solidFill>
              <a:prstDash val="dash"/>
              <a:round/>
              <a:headEnd type="triangle"/>
              <a:tailEnd type="triangle"/>
            </a:ln>
            <a:effectLst/>
          </c:spPr>
          <c:marker>
            <c:symbol val="none"/>
          </c:marker>
          <c:xVal>
            <c:numRef>
              <c:f>'Femmes a'!$O$4:$O$93</c:f>
              <c:numCache>
                <c:formatCode>0</c:formatCode>
                <c:ptCount val="9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88</c:v>
                </c:pt>
              </c:numCache>
            </c:numRef>
          </c:xVal>
          <c:yVal>
            <c:numRef>
              <c:f>'Femmes a'!$P$4:$P$93</c:f>
              <c:numCache>
                <c:formatCode>General</c:formatCode>
                <c:ptCount val="90"/>
                <c:pt idx="0">
                  <c:v>500000</c:v>
                </c:pt>
                <c:pt idx="1">
                  <c:v>500000</c:v>
                </c:pt>
                <c:pt idx="2">
                  <c:v>500000</c:v>
                </c:pt>
                <c:pt idx="3">
                  <c:v>500000</c:v>
                </c:pt>
                <c:pt idx="4">
                  <c:v>500000</c:v>
                </c:pt>
                <c:pt idx="5">
                  <c:v>500000</c:v>
                </c:pt>
                <c:pt idx="6">
                  <c:v>500000</c:v>
                </c:pt>
                <c:pt idx="7">
                  <c:v>500000</c:v>
                </c:pt>
                <c:pt idx="8">
                  <c:v>500000</c:v>
                </c:pt>
                <c:pt idx="9">
                  <c:v>500000</c:v>
                </c:pt>
                <c:pt idx="10">
                  <c:v>500000</c:v>
                </c:pt>
                <c:pt idx="11">
                  <c:v>500000</c:v>
                </c:pt>
                <c:pt idx="12">
                  <c:v>500000</c:v>
                </c:pt>
                <c:pt idx="13">
                  <c:v>500000</c:v>
                </c:pt>
                <c:pt idx="14">
                  <c:v>500000</c:v>
                </c:pt>
                <c:pt idx="15">
                  <c:v>500000</c:v>
                </c:pt>
                <c:pt idx="16">
                  <c:v>500000</c:v>
                </c:pt>
                <c:pt idx="17">
                  <c:v>500000</c:v>
                </c:pt>
                <c:pt idx="18">
                  <c:v>500000</c:v>
                </c:pt>
                <c:pt idx="19">
                  <c:v>500000</c:v>
                </c:pt>
                <c:pt idx="20">
                  <c:v>500000</c:v>
                </c:pt>
                <c:pt idx="21">
                  <c:v>500000</c:v>
                </c:pt>
                <c:pt idx="22">
                  <c:v>500000</c:v>
                </c:pt>
                <c:pt idx="23">
                  <c:v>500000</c:v>
                </c:pt>
                <c:pt idx="24">
                  <c:v>500000</c:v>
                </c:pt>
                <c:pt idx="25">
                  <c:v>500000</c:v>
                </c:pt>
                <c:pt idx="26">
                  <c:v>500000</c:v>
                </c:pt>
                <c:pt idx="27">
                  <c:v>500000</c:v>
                </c:pt>
                <c:pt idx="28">
                  <c:v>500000</c:v>
                </c:pt>
                <c:pt idx="29">
                  <c:v>500000</c:v>
                </c:pt>
                <c:pt idx="30">
                  <c:v>500000</c:v>
                </c:pt>
                <c:pt idx="31">
                  <c:v>500000</c:v>
                </c:pt>
                <c:pt idx="32">
                  <c:v>500000</c:v>
                </c:pt>
                <c:pt idx="33">
                  <c:v>500000</c:v>
                </c:pt>
                <c:pt idx="34">
                  <c:v>500000</c:v>
                </c:pt>
                <c:pt idx="35">
                  <c:v>500000</c:v>
                </c:pt>
                <c:pt idx="36">
                  <c:v>500000</c:v>
                </c:pt>
                <c:pt idx="37">
                  <c:v>500000</c:v>
                </c:pt>
                <c:pt idx="38">
                  <c:v>500000</c:v>
                </c:pt>
                <c:pt idx="39">
                  <c:v>500000</c:v>
                </c:pt>
                <c:pt idx="40">
                  <c:v>500000</c:v>
                </c:pt>
                <c:pt idx="41">
                  <c:v>500000</c:v>
                </c:pt>
                <c:pt idx="42">
                  <c:v>500000</c:v>
                </c:pt>
                <c:pt idx="43">
                  <c:v>500000</c:v>
                </c:pt>
                <c:pt idx="44">
                  <c:v>500000</c:v>
                </c:pt>
                <c:pt idx="45">
                  <c:v>500000</c:v>
                </c:pt>
                <c:pt idx="46">
                  <c:v>500000</c:v>
                </c:pt>
                <c:pt idx="47">
                  <c:v>500000</c:v>
                </c:pt>
                <c:pt idx="48">
                  <c:v>500000</c:v>
                </c:pt>
                <c:pt idx="49">
                  <c:v>500000</c:v>
                </c:pt>
                <c:pt idx="50">
                  <c:v>500000</c:v>
                </c:pt>
                <c:pt idx="51">
                  <c:v>500000</c:v>
                </c:pt>
                <c:pt idx="52">
                  <c:v>500000</c:v>
                </c:pt>
                <c:pt idx="53">
                  <c:v>500000</c:v>
                </c:pt>
                <c:pt idx="54">
                  <c:v>500000</c:v>
                </c:pt>
                <c:pt idx="55">
                  <c:v>500000</c:v>
                </c:pt>
                <c:pt idx="56">
                  <c:v>500000</c:v>
                </c:pt>
                <c:pt idx="57">
                  <c:v>500000</c:v>
                </c:pt>
                <c:pt idx="58">
                  <c:v>500000</c:v>
                </c:pt>
                <c:pt idx="59">
                  <c:v>500000</c:v>
                </c:pt>
                <c:pt idx="60">
                  <c:v>500000</c:v>
                </c:pt>
                <c:pt idx="61">
                  <c:v>500000</c:v>
                </c:pt>
                <c:pt idx="62">
                  <c:v>500000</c:v>
                </c:pt>
                <c:pt idx="63">
                  <c:v>500000</c:v>
                </c:pt>
                <c:pt idx="64">
                  <c:v>500000</c:v>
                </c:pt>
                <c:pt idx="65">
                  <c:v>500000</c:v>
                </c:pt>
                <c:pt idx="66">
                  <c:v>500000</c:v>
                </c:pt>
                <c:pt idx="67">
                  <c:v>500000</c:v>
                </c:pt>
                <c:pt idx="68">
                  <c:v>500000</c:v>
                </c:pt>
                <c:pt idx="69">
                  <c:v>500000</c:v>
                </c:pt>
                <c:pt idx="70">
                  <c:v>500000</c:v>
                </c:pt>
                <c:pt idx="71">
                  <c:v>500000</c:v>
                </c:pt>
                <c:pt idx="72">
                  <c:v>500000</c:v>
                </c:pt>
                <c:pt idx="73">
                  <c:v>500000</c:v>
                </c:pt>
                <c:pt idx="74">
                  <c:v>500000</c:v>
                </c:pt>
                <c:pt idx="75">
                  <c:v>500000</c:v>
                </c:pt>
                <c:pt idx="76">
                  <c:v>500000</c:v>
                </c:pt>
                <c:pt idx="77">
                  <c:v>500000</c:v>
                </c:pt>
                <c:pt idx="78">
                  <c:v>500000</c:v>
                </c:pt>
                <c:pt idx="79">
                  <c:v>500000</c:v>
                </c:pt>
                <c:pt idx="80">
                  <c:v>500000</c:v>
                </c:pt>
                <c:pt idx="81">
                  <c:v>500000</c:v>
                </c:pt>
                <c:pt idx="82">
                  <c:v>500000</c:v>
                </c:pt>
                <c:pt idx="83">
                  <c:v>500000</c:v>
                </c:pt>
                <c:pt idx="84">
                  <c:v>500000</c:v>
                </c:pt>
                <c:pt idx="85">
                  <c:v>500000</c:v>
                </c:pt>
                <c:pt idx="86">
                  <c:v>500000</c:v>
                </c:pt>
                <c:pt idx="87">
                  <c:v>500000</c:v>
                </c:pt>
                <c:pt idx="88">
                  <c:v>500000</c:v>
                </c:pt>
                <c:pt idx="8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446-43B2-883C-57424F888DFE}"/>
            </c:ext>
          </c:extLst>
        </c:ser>
        <c:ser>
          <c:idx val="2"/>
          <c:order val="2"/>
          <c:spPr>
            <a:ln w="12700" cap="rnd">
              <a:solidFill>
                <a:srgbClr val="FF0000"/>
              </a:solidFill>
              <a:prstDash val="dash"/>
              <a:round/>
              <a:headEnd type="triangle"/>
              <a:tailEnd type="triangle"/>
            </a:ln>
            <a:effectLst/>
          </c:spPr>
          <c:marker>
            <c:symbol val="none"/>
          </c:marker>
          <c:xVal>
            <c:numRef>
              <c:f>'Femmes a'!$Q$4:$Q$70</c:f>
              <c:numCache>
                <c:formatCode>General</c:formatCode>
                <c:ptCount val="6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65</c:v>
                </c:pt>
              </c:numCache>
            </c:numRef>
          </c:xVal>
          <c:yVal>
            <c:numRef>
              <c:f>'Femmes a'!$R$4:$R$70</c:f>
              <c:numCache>
                <c:formatCode>#\ ##0.0</c:formatCode>
                <c:ptCount val="67"/>
                <c:pt idx="0">
                  <c:v>920544.51251545607</c:v>
                </c:pt>
                <c:pt idx="1">
                  <c:v>920544.51251545607</c:v>
                </c:pt>
                <c:pt idx="2">
                  <c:v>920544.51251545607</c:v>
                </c:pt>
                <c:pt idx="3">
                  <c:v>920544.51251545607</c:v>
                </c:pt>
                <c:pt idx="4">
                  <c:v>920544.51251545607</c:v>
                </c:pt>
                <c:pt idx="5">
                  <c:v>920544.51251545607</c:v>
                </c:pt>
                <c:pt idx="6">
                  <c:v>920544.51251545607</c:v>
                </c:pt>
                <c:pt idx="7">
                  <c:v>920544.51251545607</c:v>
                </c:pt>
                <c:pt idx="8">
                  <c:v>920544.51251545607</c:v>
                </c:pt>
                <c:pt idx="9">
                  <c:v>920544.51251545607</c:v>
                </c:pt>
                <c:pt idx="10">
                  <c:v>920544.51251545607</c:v>
                </c:pt>
                <c:pt idx="11">
                  <c:v>920544.51251545607</c:v>
                </c:pt>
                <c:pt idx="12">
                  <c:v>920544.51251545607</c:v>
                </c:pt>
                <c:pt idx="13">
                  <c:v>920544.51251545607</c:v>
                </c:pt>
                <c:pt idx="14">
                  <c:v>920544.51251545607</c:v>
                </c:pt>
                <c:pt idx="15">
                  <c:v>920544.51251545607</c:v>
                </c:pt>
                <c:pt idx="16">
                  <c:v>920544.51251545607</c:v>
                </c:pt>
                <c:pt idx="17">
                  <c:v>920544.51251545607</c:v>
                </c:pt>
                <c:pt idx="18">
                  <c:v>920544.51251545607</c:v>
                </c:pt>
                <c:pt idx="19">
                  <c:v>920544.51251545607</c:v>
                </c:pt>
                <c:pt idx="20">
                  <c:v>920544.51251545607</c:v>
                </c:pt>
                <c:pt idx="21">
                  <c:v>920544.51251545607</c:v>
                </c:pt>
                <c:pt idx="22">
                  <c:v>920544.51251545607</c:v>
                </c:pt>
                <c:pt idx="23">
                  <c:v>920544.51251545607</c:v>
                </c:pt>
                <c:pt idx="24">
                  <c:v>920544.51251545607</c:v>
                </c:pt>
                <c:pt idx="25">
                  <c:v>920544.51251545607</c:v>
                </c:pt>
                <c:pt idx="26">
                  <c:v>920544.51251545607</c:v>
                </c:pt>
                <c:pt idx="27">
                  <c:v>920544.51251545607</c:v>
                </c:pt>
                <c:pt idx="28">
                  <c:v>920544.51251545607</c:v>
                </c:pt>
                <c:pt idx="29">
                  <c:v>920544.51251545607</c:v>
                </c:pt>
                <c:pt idx="30">
                  <c:v>920544.51251545607</c:v>
                </c:pt>
                <c:pt idx="31">
                  <c:v>920544.51251545607</c:v>
                </c:pt>
                <c:pt idx="32">
                  <c:v>920544.51251545607</c:v>
                </c:pt>
                <c:pt idx="33">
                  <c:v>920544.51251545607</c:v>
                </c:pt>
                <c:pt idx="34">
                  <c:v>920544.51251545607</c:v>
                </c:pt>
                <c:pt idx="35">
                  <c:v>920544.51251545607</c:v>
                </c:pt>
                <c:pt idx="36">
                  <c:v>920544.51251545607</c:v>
                </c:pt>
                <c:pt idx="37">
                  <c:v>920544.51251545607</c:v>
                </c:pt>
                <c:pt idx="38">
                  <c:v>920544.51251545607</c:v>
                </c:pt>
                <c:pt idx="39">
                  <c:v>920544.51251545607</c:v>
                </c:pt>
                <c:pt idx="40">
                  <c:v>920544.51251545607</c:v>
                </c:pt>
                <c:pt idx="41">
                  <c:v>920544.51251545607</c:v>
                </c:pt>
                <c:pt idx="42">
                  <c:v>920544.51251545607</c:v>
                </c:pt>
                <c:pt idx="43">
                  <c:v>920544.51251545607</c:v>
                </c:pt>
                <c:pt idx="44">
                  <c:v>920544.51251545607</c:v>
                </c:pt>
                <c:pt idx="45">
                  <c:v>920544.51251545607</c:v>
                </c:pt>
                <c:pt idx="46">
                  <c:v>920544.51251545607</c:v>
                </c:pt>
                <c:pt idx="47">
                  <c:v>920544.51251545607</c:v>
                </c:pt>
                <c:pt idx="48">
                  <c:v>920544.51251545607</c:v>
                </c:pt>
                <c:pt idx="49">
                  <c:v>920544.51251545607</c:v>
                </c:pt>
                <c:pt idx="50">
                  <c:v>920544.51251545607</c:v>
                </c:pt>
                <c:pt idx="51">
                  <c:v>920544.51251545607</c:v>
                </c:pt>
                <c:pt idx="52">
                  <c:v>920544.51251545607</c:v>
                </c:pt>
                <c:pt idx="53">
                  <c:v>920544.51251545607</c:v>
                </c:pt>
                <c:pt idx="54">
                  <c:v>920544.51251545607</c:v>
                </c:pt>
                <c:pt idx="55">
                  <c:v>920544.51251545607</c:v>
                </c:pt>
                <c:pt idx="56">
                  <c:v>920544.51251545607</c:v>
                </c:pt>
                <c:pt idx="57">
                  <c:v>920544.51251545607</c:v>
                </c:pt>
                <c:pt idx="58">
                  <c:v>920544.51251545607</c:v>
                </c:pt>
                <c:pt idx="59">
                  <c:v>920544.51251545607</c:v>
                </c:pt>
                <c:pt idx="60">
                  <c:v>920544.51251545607</c:v>
                </c:pt>
                <c:pt idx="61">
                  <c:v>920544.51251545607</c:v>
                </c:pt>
                <c:pt idx="62">
                  <c:v>920544.51251545607</c:v>
                </c:pt>
                <c:pt idx="63">
                  <c:v>920544.51251545607</c:v>
                </c:pt>
                <c:pt idx="64">
                  <c:v>920544.51251545607</c:v>
                </c:pt>
                <c:pt idx="65">
                  <c:v>920544.51251545607</c:v>
                </c:pt>
                <c:pt idx="66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446-43B2-883C-57424F888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8677568"/>
        <c:axId val="1378678112"/>
      </c:scatterChart>
      <c:valAx>
        <c:axId val="1378677568"/>
        <c:scaling>
          <c:orientation val="minMax"/>
          <c:max val="107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'Femmes a'!$A$3</c:f>
              <c:strCache>
                <c:ptCount val="1"/>
                <c:pt idx="0">
                  <c:v>Age</c:v>
                </c:pt>
              </c:strCache>
            </c:strRef>
          </c:tx>
          <c:layout>
            <c:manualLayout>
              <c:xMode val="edge"/>
              <c:yMode val="edge"/>
              <c:x val="0.92942258462412408"/>
              <c:y val="0.901828521434820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in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  <a:tailEnd type="triangle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78678112"/>
        <c:crosses val="autoZero"/>
        <c:crossBetween val="midCat"/>
        <c:majorUnit val="5"/>
        <c:minorUnit val="2.5"/>
      </c:valAx>
      <c:valAx>
        <c:axId val="1378678112"/>
        <c:scaling>
          <c:orientation val="minMax"/>
          <c:max val="105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S</a:t>
                </a:r>
                <a:r>
                  <a:rPr lang="fr-FR" baseline="-25000"/>
                  <a:t>x</a:t>
                </a:r>
              </a:p>
            </c:rich>
          </c:tx>
          <c:layout>
            <c:manualLayout>
              <c:xMode val="edge"/>
              <c:yMode val="edge"/>
              <c:x val="8.8927731557287823E-2"/>
              <c:y val="8.2248833479148437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  <a:tailEnd type="triangle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78677568"/>
        <c:crosses val="autoZero"/>
        <c:crossBetween val="midCat"/>
        <c:majorUnit val="100000"/>
        <c:minorUnit val="50000"/>
      </c:valAx>
      <c:spPr>
        <a:noFill/>
        <a:ln>
          <a:solidFill>
            <a:schemeClr val="bg2">
              <a:lumMod val="50000"/>
            </a:schemeClr>
          </a:solidFill>
        </a:ln>
        <a:effectLst/>
      </c:spPr>
    </c:plotArea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'Homme exp'!$P$1</c:f>
          <c:strCache>
            <c:ptCount val="1"/>
            <c:pt idx="0">
              <c:v>Comparaison de Sx des tables "actuarielle" et "exponentielle"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'Homme exp'!$M$4:$M$109</c:f>
              <c:numCache>
                <c:formatCode>#,##0</c:formatCode>
                <c:ptCount val="106"/>
                <c:pt idx="0">
                  <c:v>1000000</c:v>
                </c:pt>
                <c:pt idx="1">
                  <c:v>996256.00432948803</c:v>
                </c:pt>
                <c:pt idx="2">
                  <c:v>995971.63951678504</c:v>
                </c:pt>
                <c:pt idx="3">
                  <c:v>995819.24639060418</c:v>
                </c:pt>
                <c:pt idx="4">
                  <c:v>995689.51931804488</c:v>
                </c:pt>
                <c:pt idx="5">
                  <c:v>995571.84299640183</c:v>
                </c:pt>
                <c:pt idx="6">
                  <c:v>995473.92611952883</c:v>
                </c:pt>
                <c:pt idx="7">
                  <c:v>995381.06020258216</c:v>
                </c:pt>
                <c:pt idx="8">
                  <c:v>995283.72089194576</c:v>
                </c:pt>
                <c:pt idx="9">
                  <c:v>995210.7597596324</c:v>
                </c:pt>
                <c:pt idx="10">
                  <c:v>995124.38021758106</c:v>
                </c:pt>
                <c:pt idx="11">
                  <c:v>995064.9895479352</c:v>
                </c:pt>
                <c:pt idx="12">
                  <c:v>994990.80286389228</c:v>
                </c:pt>
                <c:pt idx="13">
                  <c:v>994888.13108117494</c:v>
                </c:pt>
                <c:pt idx="14">
                  <c:v>994787.21641070826</c:v>
                </c:pt>
                <c:pt idx="15">
                  <c:v>994655.96036717761</c:v>
                </c:pt>
                <c:pt idx="16">
                  <c:v>994484.10740485834</c:v>
                </c:pt>
                <c:pt idx="17">
                  <c:v>994262.95841114805</c:v>
                </c:pt>
                <c:pt idx="18">
                  <c:v>993964.74798196787</c:v>
                </c:pt>
                <c:pt idx="19">
                  <c:v>993582.0344564775</c:v>
                </c:pt>
                <c:pt idx="20">
                  <c:v>993089.89062646881</c:v>
                </c:pt>
                <c:pt idx="21">
                  <c:v>992526.7922105965</c:v>
                </c:pt>
                <c:pt idx="22">
                  <c:v>992004.06510573626</c:v>
                </c:pt>
                <c:pt idx="23">
                  <c:v>991398.5710080791</c:v>
                </c:pt>
                <c:pt idx="24">
                  <c:v>990800.87667567621</c:v>
                </c:pt>
                <c:pt idx="25">
                  <c:v>990173.35549122305</c:v>
                </c:pt>
                <c:pt idx="26">
                  <c:v>989473.52401376434</c:v>
                </c:pt>
                <c:pt idx="27">
                  <c:v>988813.51846592803</c:v>
                </c:pt>
                <c:pt idx="28">
                  <c:v>988112.45074403391</c:v>
                </c:pt>
                <c:pt idx="29">
                  <c:v>987354.5893483609</c:v>
                </c:pt>
                <c:pt idx="30">
                  <c:v>986535.90447681677</c:v>
                </c:pt>
                <c:pt idx="31">
                  <c:v>985643.27102242841</c:v>
                </c:pt>
                <c:pt idx="32">
                  <c:v>984905.25213203568</c:v>
                </c:pt>
                <c:pt idx="33">
                  <c:v>983954.21933762811</c:v>
                </c:pt>
                <c:pt idx="34">
                  <c:v>983110.27573331015</c:v>
                </c:pt>
                <c:pt idx="35">
                  <c:v>982141.13810223225</c:v>
                </c:pt>
                <c:pt idx="36">
                  <c:v>981246.77057950781</c:v>
                </c:pt>
                <c:pt idx="37">
                  <c:v>980256.42678629013</c:v>
                </c:pt>
                <c:pt idx="38">
                  <c:v>979112.26842504821</c:v>
                </c:pt>
                <c:pt idx="39">
                  <c:v>977883.79406224762</c:v>
                </c:pt>
                <c:pt idx="40">
                  <c:v>976379.92608598992</c:v>
                </c:pt>
                <c:pt idx="41">
                  <c:v>974957.10364852636</c:v>
                </c:pt>
                <c:pt idx="42">
                  <c:v>973498.91750474949</c:v>
                </c:pt>
                <c:pt idx="43">
                  <c:v>971811.43472534441</c:v>
                </c:pt>
                <c:pt idx="44">
                  <c:v>969979.62247167132</c:v>
                </c:pt>
                <c:pt idx="45">
                  <c:v>967847.09221509949</c:v>
                </c:pt>
                <c:pt idx="46">
                  <c:v>965464.63490356214</c:v>
                </c:pt>
                <c:pt idx="47">
                  <c:v>962778.22397136095</c:v>
                </c:pt>
                <c:pt idx="48">
                  <c:v>959911.54505249276</c:v>
                </c:pt>
                <c:pt idx="49">
                  <c:v>956758.18657123437</c:v>
                </c:pt>
                <c:pt idx="50">
                  <c:v>953291.21461962617</c:v>
                </c:pt>
                <c:pt idx="51">
                  <c:v>949650.56839936762</c:v>
                </c:pt>
                <c:pt idx="52">
                  <c:v>945623.00466100883</c:v>
                </c:pt>
                <c:pt idx="53">
                  <c:v>940889.43261912873</c:v>
                </c:pt>
                <c:pt idx="54">
                  <c:v>935955.1100609696</c:v>
                </c:pt>
                <c:pt idx="55">
                  <c:v>930347.62724529637</c:v>
                </c:pt>
                <c:pt idx="56">
                  <c:v>924251.54393900337</c:v>
                </c:pt>
                <c:pt idx="57">
                  <c:v>917619.41133286664</c:v>
                </c:pt>
                <c:pt idx="58">
                  <c:v>910562.5113236492</c:v>
                </c:pt>
                <c:pt idx="59">
                  <c:v>902947.92887385457</c:v>
                </c:pt>
                <c:pt idx="60">
                  <c:v>894783.96668313502</c:v>
                </c:pt>
                <c:pt idx="61">
                  <c:v>886046.10457945697</c:v>
                </c:pt>
                <c:pt idx="62">
                  <c:v>876638.46955233079</c:v>
                </c:pt>
                <c:pt idx="63">
                  <c:v>866634.67168687633</c:v>
                </c:pt>
                <c:pt idx="64">
                  <c:v>856280.20673552644</c:v>
                </c:pt>
                <c:pt idx="65">
                  <c:v>845456.01043463277</c:v>
                </c:pt>
                <c:pt idx="66">
                  <c:v>834358.60019071749</c:v>
                </c:pt>
                <c:pt idx="67">
                  <c:v>822567.05368938611</c:v>
                </c:pt>
                <c:pt idx="68">
                  <c:v>810269.46737071685</c:v>
                </c:pt>
                <c:pt idx="69">
                  <c:v>797155.37047669583</c:v>
                </c:pt>
                <c:pt idx="70">
                  <c:v>783091.57610234211</c:v>
                </c:pt>
                <c:pt idx="71">
                  <c:v>768345.24636901333</c:v>
                </c:pt>
                <c:pt idx="72">
                  <c:v>753258.18058521918</c:v>
                </c:pt>
                <c:pt idx="73">
                  <c:v>736801.56337053736</c:v>
                </c:pt>
                <c:pt idx="74">
                  <c:v>720385.42796503624</c:v>
                </c:pt>
                <c:pt idx="75">
                  <c:v>701976.41133121331</c:v>
                </c:pt>
                <c:pt idx="76">
                  <c:v>682382.9936877602</c:v>
                </c:pt>
                <c:pt idx="77">
                  <c:v>661980.46462567686</c:v>
                </c:pt>
                <c:pt idx="78">
                  <c:v>639820.81966080144</c:v>
                </c:pt>
                <c:pt idx="79">
                  <c:v>616358.53313772229</c:v>
                </c:pt>
                <c:pt idx="80">
                  <c:v>590826.15086000413</c:v>
                </c:pt>
                <c:pt idx="81">
                  <c:v>563089.33145463269</c:v>
                </c:pt>
                <c:pt idx="82">
                  <c:v>533374.46434979106</c:v>
                </c:pt>
                <c:pt idx="83">
                  <c:v>501443.32961843716</c:v>
                </c:pt>
                <c:pt idx="84">
                  <c:v>468112.49731184606</c:v>
                </c:pt>
                <c:pt idx="85">
                  <c:v>432542.57861919183</c:v>
                </c:pt>
                <c:pt idx="86">
                  <c:v>395041.68255915702</c:v>
                </c:pt>
                <c:pt idx="87">
                  <c:v>357336.6234510041</c:v>
                </c:pt>
                <c:pt idx="88">
                  <c:v>318018.69500130811</c:v>
                </c:pt>
                <c:pt idx="89">
                  <c:v>279073.55999607063</c:v>
                </c:pt>
                <c:pt idx="90">
                  <c:v>240570.64000239433</c:v>
                </c:pt>
                <c:pt idx="91">
                  <c:v>204531.19384489013</c:v>
                </c:pt>
                <c:pt idx="92">
                  <c:v>170352.74785156478</c:v>
                </c:pt>
                <c:pt idx="93">
                  <c:v>138607.7805165911</c:v>
                </c:pt>
                <c:pt idx="94">
                  <c:v>110046.18256026489</c:v>
                </c:pt>
                <c:pt idx="95">
                  <c:v>83271.449283339127</c:v>
                </c:pt>
                <c:pt idx="96">
                  <c:v>64886.080945373338</c:v>
                </c:pt>
                <c:pt idx="97">
                  <c:v>47390.410677005857</c:v>
                </c:pt>
                <c:pt idx="98">
                  <c:v>33172.974284067168</c:v>
                </c:pt>
                <c:pt idx="99">
                  <c:v>23925.407247168572</c:v>
                </c:pt>
                <c:pt idx="100">
                  <c:v>16134.25701491309</c:v>
                </c:pt>
                <c:pt idx="101">
                  <c:v>10691.882353488927</c:v>
                </c:pt>
                <c:pt idx="102">
                  <c:v>6999.9978921963184</c:v>
                </c:pt>
                <c:pt idx="103">
                  <c:v>4655.4607830453306</c:v>
                </c:pt>
                <c:pt idx="104">
                  <c:v>3287.088661975069</c:v>
                </c:pt>
                <c:pt idx="105">
                  <c:v>2341.3156148848871</c:v>
                </c:pt>
              </c:numCache>
            </c:numRef>
          </c:xVal>
          <c:yVal>
            <c:numRef>
              <c:f>'Homme exp'!$N$4:$N$109</c:f>
              <c:numCache>
                <c:formatCode>#,##0</c:formatCode>
                <c:ptCount val="106"/>
                <c:pt idx="0">
                  <c:v>1000000</c:v>
                </c:pt>
                <c:pt idx="1">
                  <c:v>996253.67687895522</c:v>
                </c:pt>
                <c:pt idx="2">
                  <c:v>995969.39043505501</c:v>
                </c:pt>
                <c:pt idx="3">
                  <c:v>995817.00386897218</c:v>
                </c:pt>
                <c:pt idx="4">
                  <c:v>995687.55251307727</c:v>
                </c:pt>
                <c:pt idx="5">
                  <c:v>995569.87966817827</c:v>
                </c:pt>
                <c:pt idx="6">
                  <c:v>995471.94737700233</c:v>
                </c:pt>
                <c:pt idx="7">
                  <c:v>995378.9736682158</c:v>
                </c:pt>
                <c:pt idx="8">
                  <c:v>995281.66867720929</c:v>
                </c:pt>
                <c:pt idx="9">
                  <c:v>995208.65647393593</c:v>
                </c:pt>
                <c:pt idx="10">
                  <c:v>995122.37372413126</c:v>
                </c:pt>
                <c:pt idx="11">
                  <c:v>995062.91676982434</c:v>
                </c:pt>
                <c:pt idx="12">
                  <c:v>994988.72220224002</c:v>
                </c:pt>
                <c:pt idx="13">
                  <c:v>994885.92336505512</c:v>
                </c:pt>
                <c:pt idx="14">
                  <c:v>994784.97547491104</c:v>
                </c:pt>
                <c:pt idx="15">
                  <c:v>994653.79295651265</c:v>
                </c:pt>
                <c:pt idx="16">
                  <c:v>994482.06985698093</c:v>
                </c:pt>
                <c:pt idx="17">
                  <c:v>994261.3553091489</c:v>
                </c:pt>
                <c:pt idx="18">
                  <c:v>993963.00876547804</c:v>
                </c:pt>
                <c:pt idx="19">
                  <c:v>993580.49904017325</c:v>
                </c:pt>
                <c:pt idx="20">
                  <c:v>993088.04138044908</c:v>
                </c:pt>
                <c:pt idx="21">
                  <c:v>992524.97544312221</c:v>
                </c:pt>
                <c:pt idx="22">
                  <c:v>992003.00877135177</c:v>
                </c:pt>
                <c:pt idx="23">
                  <c:v>991398.05735810008</c:v>
                </c:pt>
                <c:pt idx="24">
                  <c:v>990800.12567509897</c:v>
                </c:pt>
                <c:pt idx="25">
                  <c:v>990172.5557588283</c:v>
                </c:pt>
                <c:pt idx="26">
                  <c:v>989472.48721016396</c:v>
                </c:pt>
                <c:pt idx="27">
                  <c:v>988812.43975069083</c:v>
                </c:pt>
                <c:pt idx="28">
                  <c:v>988111.271315319</c:v>
                </c:pt>
                <c:pt idx="29">
                  <c:v>987353.51136017684</c:v>
                </c:pt>
                <c:pt idx="30">
                  <c:v>986534.65512312565</c:v>
                </c:pt>
                <c:pt idx="31">
                  <c:v>985642.23902860598</c:v>
                </c:pt>
                <c:pt idx="32">
                  <c:v>984903.59848674841</c:v>
                </c:pt>
                <c:pt idx="33">
                  <c:v>983952.57133433002</c:v>
                </c:pt>
                <c:pt idx="34">
                  <c:v>983108.87698285235</c:v>
                </c:pt>
                <c:pt idx="35">
                  <c:v>982139.57100476837</c:v>
                </c:pt>
                <c:pt idx="36">
                  <c:v>981245.00749534485</c:v>
                </c:pt>
                <c:pt idx="37">
                  <c:v>980254.49456209294</c:v>
                </c:pt>
                <c:pt idx="38">
                  <c:v>979111.2402518068</c:v>
                </c:pt>
                <c:pt idx="39">
                  <c:v>977883.00293444539</c:v>
                </c:pt>
                <c:pt idx="40">
                  <c:v>976380.83428431221</c:v>
                </c:pt>
                <c:pt idx="41">
                  <c:v>974958.08638934256</c:v>
                </c:pt>
                <c:pt idx="42">
                  <c:v>973499.3536020238</c:v>
                </c:pt>
                <c:pt idx="43">
                  <c:v>971811.86221102613</c:v>
                </c:pt>
                <c:pt idx="44">
                  <c:v>969978.81748641282</c:v>
                </c:pt>
                <c:pt idx="45">
                  <c:v>967846.71365978452</c:v>
                </c:pt>
                <c:pt idx="46">
                  <c:v>965464.14956295677</c:v>
                </c:pt>
                <c:pt idx="47">
                  <c:v>962778.16279546567</c:v>
                </c:pt>
                <c:pt idx="48">
                  <c:v>959910.43147416611</c:v>
                </c:pt>
                <c:pt idx="49">
                  <c:v>956757.12599826104</c:v>
                </c:pt>
                <c:pt idx="50">
                  <c:v>953290.36140377133</c:v>
                </c:pt>
                <c:pt idx="51">
                  <c:v>949649.6854405232</c:v>
                </c:pt>
                <c:pt idx="52">
                  <c:v>945622.3664682766</c:v>
                </c:pt>
                <c:pt idx="53">
                  <c:v>940889.41427029448</c:v>
                </c:pt>
                <c:pt idx="54">
                  <c:v>935955.00027968094</c:v>
                </c:pt>
                <c:pt idx="55">
                  <c:v>930348.58528918191</c:v>
                </c:pt>
                <c:pt idx="56">
                  <c:v>924252.22574627958</c:v>
                </c:pt>
                <c:pt idx="57">
                  <c:v>917620.8584858526</c:v>
                </c:pt>
                <c:pt idx="58">
                  <c:v>910564.36934926687</c:v>
                </c:pt>
                <c:pt idx="59">
                  <c:v>902947.1277848169</c:v>
                </c:pt>
                <c:pt idx="60">
                  <c:v>894783.32214574725</c:v>
                </c:pt>
                <c:pt idx="61">
                  <c:v>886043.23599190754</c:v>
                </c:pt>
                <c:pt idx="62">
                  <c:v>876637.20114721509</c:v>
                </c:pt>
                <c:pt idx="63">
                  <c:v>866630.42492444231</c:v>
                </c:pt>
                <c:pt idx="64">
                  <c:v>856280.53177563741</c:v>
                </c:pt>
                <c:pt idx="65">
                  <c:v>845456.0446700739</c:v>
                </c:pt>
                <c:pt idx="66">
                  <c:v>834358.99360697495</c:v>
                </c:pt>
                <c:pt idx="67">
                  <c:v>822561.7451082028</c:v>
                </c:pt>
                <c:pt idx="68">
                  <c:v>810255.08194350288</c:v>
                </c:pt>
                <c:pt idx="69">
                  <c:v>797095.58145898441</c:v>
                </c:pt>
                <c:pt idx="70">
                  <c:v>783028.86458170228</c:v>
                </c:pt>
                <c:pt idx="71">
                  <c:v>768287.92475465115</c:v>
                </c:pt>
                <c:pt idx="72">
                  <c:v>753218.18223398982</c:v>
                </c:pt>
                <c:pt idx="73">
                  <c:v>736791.40946615452</c:v>
                </c:pt>
                <c:pt idx="74">
                  <c:v>720381.12967349868</c:v>
                </c:pt>
                <c:pt idx="75">
                  <c:v>701979.12496148585</c:v>
                </c:pt>
                <c:pt idx="76">
                  <c:v>682385.68364497437</c:v>
                </c:pt>
                <c:pt idx="77">
                  <c:v>661989.78032340633</c:v>
                </c:pt>
                <c:pt idx="78">
                  <c:v>639823.82006370078</c:v>
                </c:pt>
                <c:pt idx="79">
                  <c:v>616364.54190475505</c:v>
                </c:pt>
                <c:pt idx="80">
                  <c:v>590835.26049864676</c:v>
                </c:pt>
                <c:pt idx="81">
                  <c:v>563126.75975288742</c:v>
                </c:pt>
                <c:pt idx="82">
                  <c:v>533414.63867093856</c:v>
                </c:pt>
                <c:pt idx="83">
                  <c:v>501473.42594658816</c:v>
                </c:pt>
                <c:pt idx="84">
                  <c:v>468149.83418767678</c:v>
                </c:pt>
                <c:pt idx="85">
                  <c:v>432658.1811407819</c:v>
                </c:pt>
                <c:pt idx="86">
                  <c:v>395183.62444643676</c:v>
                </c:pt>
                <c:pt idx="87">
                  <c:v>357505.2711505086</c:v>
                </c:pt>
                <c:pt idx="88">
                  <c:v>318202.27166565915</c:v>
                </c:pt>
                <c:pt idx="89">
                  <c:v>279226.30763750034</c:v>
                </c:pt>
                <c:pt idx="90">
                  <c:v>240671.53290523065</c:v>
                </c:pt>
                <c:pt idx="91">
                  <c:v>204665.4741767887</c:v>
                </c:pt>
                <c:pt idx="92">
                  <c:v>170369.68598618271</c:v>
                </c:pt>
                <c:pt idx="93">
                  <c:v>138654.69880456661</c:v>
                </c:pt>
                <c:pt idx="94">
                  <c:v>110115.52926297144</c:v>
                </c:pt>
                <c:pt idx="95">
                  <c:v>83894.973679825023</c:v>
                </c:pt>
                <c:pt idx="96">
                  <c:v>65720.087816401923</c:v>
                </c:pt>
                <c:pt idx="97">
                  <c:v>48205.829156994871</c:v>
                </c:pt>
                <c:pt idx="98">
                  <c:v>33830.645967701399</c:v>
                </c:pt>
                <c:pt idx="99">
                  <c:v>24406.667566331311</c:v>
                </c:pt>
                <c:pt idx="100">
                  <c:v>16482.011332761649</c:v>
                </c:pt>
                <c:pt idx="101">
                  <c:v>10956.985781935793</c:v>
                </c:pt>
                <c:pt idx="102">
                  <c:v>7131.6087100117611</c:v>
                </c:pt>
                <c:pt idx="103">
                  <c:v>4799.0612681381417</c:v>
                </c:pt>
                <c:pt idx="104">
                  <c:v>3413.2195602838156</c:v>
                </c:pt>
                <c:pt idx="105">
                  <c:v>2433.3950407553079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8DC-4C6D-B71D-B2E7673FA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5060527"/>
        <c:axId val="1421150495"/>
      </c:scatterChart>
      <c:valAx>
        <c:axId val="14250605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21150495"/>
        <c:crosses val="autoZero"/>
        <c:crossBetween val="midCat"/>
      </c:valAx>
      <c:valAx>
        <c:axId val="1421150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2506052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Femmes </a:t>
            </a:r>
            <a:r>
              <a:rPr lang="en-US" baseline="-25000"/>
              <a:t>1</a:t>
            </a:r>
            <a:r>
              <a:rPr lang="en-US"/>
              <a:t>q</a:t>
            </a:r>
            <a:r>
              <a:rPr lang="en-US" baseline="-25000"/>
              <a:t>x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'Femme exp'!$K$2:$K$3</c:f>
              <c:strCache>
                <c:ptCount val="2"/>
                <c:pt idx="0">
                  <c:v>Femmes</c:v>
                </c:pt>
                <c:pt idx="1">
                  <c:v>1qx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'Femme exp'!$A$4:$A$109</c:f>
              <c:numCache>
                <c:formatCode>General</c:formatCode>
                <c:ptCount val="10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</c:numCache>
            </c:numRef>
          </c:xVal>
          <c:yVal>
            <c:numRef>
              <c:f>'Femme exp'!$K$4:$K$109</c:f>
              <c:numCache>
                <c:formatCode>0.0000000</c:formatCode>
                <c:ptCount val="106"/>
                <c:pt idx="0">
                  <c:v>3.1271054293207125E-3</c:v>
                </c:pt>
                <c:pt idx="1">
                  <c:v>2.6512891738346515E-4</c:v>
                </c:pt>
                <c:pt idx="2">
                  <c:v>1.6816323004599485E-4</c:v>
                </c:pt>
                <c:pt idx="3">
                  <c:v>8.8881452996318833E-5</c:v>
                </c:pt>
                <c:pt idx="4">
                  <c:v>6.463539173256939E-5</c:v>
                </c:pt>
                <c:pt idx="5">
                  <c:v>6.9739600053879378E-5</c:v>
                </c:pt>
                <c:pt idx="6">
                  <c:v>7.2140684609598731E-5</c:v>
                </c:pt>
                <c:pt idx="7">
                  <c:v>6.6554462644199928E-5</c:v>
                </c:pt>
                <c:pt idx="8">
                  <c:v>8.4646964393916236E-5</c:v>
                </c:pt>
                <c:pt idx="9">
                  <c:v>6.7550627220874592E-5</c:v>
                </c:pt>
                <c:pt idx="10">
                  <c:v>6.0008896953270513E-5</c:v>
                </c:pt>
                <c:pt idx="11">
                  <c:v>7.8262264635208783E-5</c:v>
                </c:pt>
                <c:pt idx="12">
                  <c:v>4.6464922846944439E-5</c:v>
                </c:pt>
                <c:pt idx="13">
                  <c:v>9.1211285813226417E-5</c:v>
                </c:pt>
                <c:pt idx="14">
                  <c:v>8.4763503353297114E-5</c:v>
                </c:pt>
                <c:pt idx="15">
                  <c:v>1.1582056223205105E-4</c:v>
                </c:pt>
                <c:pt idx="16">
                  <c:v>1.1154904428078038E-4</c:v>
                </c:pt>
                <c:pt idx="17">
                  <c:v>1.4143271315079654E-4</c:v>
                </c:pt>
                <c:pt idx="18">
                  <c:v>1.904577955861199E-4</c:v>
                </c:pt>
                <c:pt idx="19">
                  <c:v>1.6790392552953456E-4</c:v>
                </c:pt>
                <c:pt idx="20">
                  <c:v>2.1702642704808637E-4</c:v>
                </c:pt>
                <c:pt idx="21">
                  <c:v>1.7763320361955775E-4</c:v>
                </c:pt>
                <c:pt idx="22">
                  <c:v>1.802613785113825E-4</c:v>
                </c:pt>
                <c:pt idx="23">
                  <c:v>1.854609228517942E-4</c:v>
                </c:pt>
                <c:pt idx="24">
                  <c:v>1.9695429808778579E-4</c:v>
                </c:pt>
                <c:pt idx="25">
                  <c:v>2.2692179186476556E-4</c:v>
                </c:pt>
                <c:pt idx="26">
                  <c:v>2.8758748873905884E-4</c:v>
                </c:pt>
                <c:pt idx="27">
                  <c:v>2.6451663282995355E-4</c:v>
                </c:pt>
                <c:pt idx="28">
                  <c:v>2.7489309539760817E-4</c:v>
                </c:pt>
                <c:pt idx="29">
                  <c:v>3.025518573687349E-4</c:v>
                </c:pt>
                <c:pt idx="30">
                  <c:v>2.7918365492868768E-4</c:v>
                </c:pt>
                <c:pt idx="31">
                  <c:v>3.0228348714859542E-4</c:v>
                </c:pt>
                <c:pt idx="32">
                  <c:v>3.3617278964903624E-4</c:v>
                </c:pt>
                <c:pt idx="33">
                  <c:v>3.8663476645734118E-4</c:v>
                </c:pt>
                <c:pt idx="34">
                  <c:v>3.6846429963895573E-4</c:v>
                </c:pt>
                <c:pt idx="35">
                  <c:v>4.4561259666378594E-4</c:v>
                </c:pt>
                <c:pt idx="36">
                  <c:v>5.17621972149832E-4</c:v>
                </c:pt>
                <c:pt idx="37">
                  <c:v>6.067060028772678E-4</c:v>
                </c:pt>
                <c:pt idx="38">
                  <c:v>6.2421493387725547E-4</c:v>
                </c:pt>
                <c:pt idx="39">
                  <c:v>7.183732201985583E-4</c:v>
                </c:pt>
                <c:pt idx="40">
                  <c:v>7.2676854428461448E-4</c:v>
                </c:pt>
                <c:pt idx="41">
                  <c:v>9.3013543522733378E-4</c:v>
                </c:pt>
                <c:pt idx="42">
                  <c:v>8.7529083500467589E-4</c:v>
                </c:pt>
                <c:pt idx="43">
                  <c:v>1.0935021443733829E-3</c:v>
                </c:pt>
                <c:pt idx="44">
                  <c:v>1.1913820435291232E-3</c:v>
                </c:pt>
                <c:pt idx="45">
                  <c:v>1.3117699257737916E-3</c:v>
                </c:pt>
                <c:pt idx="46">
                  <c:v>1.4196056889074346E-3</c:v>
                </c:pt>
                <c:pt idx="47">
                  <c:v>1.557128558033249E-3</c:v>
                </c:pt>
                <c:pt idx="48">
                  <c:v>1.8207263729348884E-3</c:v>
                </c:pt>
                <c:pt idx="49">
                  <c:v>1.8442922793422177E-3</c:v>
                </c:pt>
                <c:pt idx="50">
                  <c:v>2.1231978589902512E-3</c:v>
                </c:pt>
                <c:pt idx="51">
                  <c:v>2.2289539703824347E-3</c:v>
                </c:pt>
                <c:pt idx="52">
                  <c:v>2.4789346721694814E-3</c:v>
                </c:pt>
                <c:pt idx="53">
                  <c:v>2.5219768036752583E-3</c:v>
                </c:pt>
                <c:pt idx="54">
                  <c:v>2.9808437776152135E-3</c:v>
                </c:pt>
                <c:pt idx="55">
                  <c:v>3.1679156949215256E-3</c:v>
                </c:pt>
                <c:pt idx="56">
                  <c:v>3.2549964605057442E-3</c:v>
                </c:pt>
                <c:pt idx="57">
                  <c:v>3.5134181945993275E-3</c:v>
                </c:pt>
                <c:pt idx="58">
                  <c:v>3.7531167497490566E-3</c:v>
                </c:pt>
                <c:pt idx="59">
                  <c:v>4.1399804973943901E-3</c:v>
                </c:pt>
                <c:pt idx="60">
                  <c:v>4.2397817666336123E-3</c:v>
                </c:pt>
                <c:pt idx="61">
                  <c:v>4.7058736480356427E-3</c:v>
                </c:pt>
                <c:pt idx="62">
                  <c:v>4.9063356576486469E-3</c:v>
                </c:pt>
                <c:pt idx="63">
                  <c:v>5.2191143158745708E-3</c:v>
                </c:pt>
                <c:pt idx="64">
                  <c:v>5.6223136198643945E-3</c:v>
                </c:pt>
                <c:pt idx="65">
                  <c:v>5.9432330657262916E-3</c:v>
                </c:pt>
                <c:pt idx="66">
                  <c:v>6.2280091091530551E-3</c:v>
                </c:pt>
                <c:pt idx="67">
                  <c:v>6.5934796047258807E-3</c:v>
                </c:pt>
                <c:pt idx="68">
                  <c:v>7.7609701480070917E-3</c:v>
                </c:pt>
                <c:pt idx="69">
                  <c:v>7.7592800647242142E-3</c:v>
                </c:pt>
                <c:pt idx="70">
                  <c:v>8.7108416135565324E-3</c:v>
                </c:pt>
                <c:pt idx="71">
                  <c:v>9.4512484802144504E-3</c:v>
                </c:pt>
                <c:pt idx="72">
                  <c:v>1.0621398623316181E-2</c:v>
                </c:pt>
                <c:pt idx="73">
                  <c:v>1.0883355787500564E-2</c:v>
                </c:pt>
                <c:pt idx="74">
                  <c:v>1.2847865141635726E-2</c:v>
                </c:pt>
                <c:pt idx="75">
                  <c:v>1.3943196205641441E-2</c:v>
                </c:pt>
                <c:pt idx="76">
                  <c:v>1.6371812517755453E-2</c:v>
                </c:pt>
                <c:pt idx="77">
                  <c:v>1.768691575103468E-2</c:v>
                </c:pt>
                <c:pt idx="78">
                  <c:v>1.9972235125173946E-2</c:v>
                </c:pt>
                <c:pt idx="79">
                  <c:v>2.2768166002809728E-2</c:v>
                </c:pt>
                <c:pt idx="80">
                  <c:v>2.6226794121016743E-2</c:v>
                </c:pt>
                <c:pt idx="81">
                  <c:v>3.0533222654276899E-2</c:v>
                </c:pt>
                <c:pt idx="82">
                  <c:v>3.4661476118795706E-2</c:v>
                </c:pt>
                <c:pt idx="83">
                  <c:v>4.1008888866272034E-2</c:v>
                </c:pt>
                <c:pt idx="84">
                  <c:v>4.7005594713591295E-2</c:v>
                </c:pt>
                <c:pt idx="85">
                  <c:v>5.4803200523939902E-2</c:v>
                </c:pt>
                <c:pt idx="86">
                  <c:v>6.3829561146156108E-2</c:v>
                </c:pt>
                <c:pt idx="87">
                  <c:v>7.3891331057301141E-2</c:v>
                </c:pt>
                <c:pt idx="88">
                  <c:v>8.3876837756503231E-2</c:v>
                </c:pt>
                <c:pt idx="89">
                  <c:v>9.4522393361364351E-2</c:v>
                </c:pt>
                <c:pt idx="90">
                  <c:v>0.10969044197335291</c:v>
                </c:pt>
                <c:pt idx="91">
                  <c:v>0.12537360361698149</c:v>
                </c:pt>
                <c:pt idx="92">
                  <c:v>0.14302910131254734</c:v>
                </c:pt>
                <c:pt idx="93">
                  <c:v>0.15929590394305795</c:v>
                </c:pt>
                <c:pt idx="94">
                  <c:v>0.18750169402727657</c:v>
                </c:pt>
                <c:pt idx="95">
                  <c:v>0.18735053883928218</c:v>
                </c:pt>
                <c:pt idx="96">
                  <c:v>0.22493858320621343</c:v>
                </c:pt>
                <c:pt idx="97">
                  <c:v>0.23625226628825466</c:v>
                </c:pt>
                <c:pt idx="98">
                  <c:v>0.24608896582051104</c:v>
                </c:pt>
                <c:pt idx="99">
                  <c:v>0.30601496452201421</c:v>
                </c:pt>
                <c:pt idx="100">
                  <c:v>0.3039837552881211</c:v>
                </c:pt>
                <c:pt idx="101">
                  <c:v>0.34642685227604458</c:v>
                </c:pt>
                <c:pt idx="102">
                  <c:v>0.35320225120568166</c:v>
                </c:pt>
                <c:pt idx="103">
                  <c:v>0.33172791711132121</c:v>
                </c:pt>
                <c:pt idx="104">
                  <c:v>0.38723667448751442</c:v>
                </c:pt>
                <c:pt idx="105" formatCode="General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0F6-4186-9FA7-04CBEAB8B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8666688"/>
        <c:axId val="1378668320"/>
      </c:scatterChart>
      <c:valAx>
        <c:axId val="137866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78668320"/>
        <c:crossesAt val="1.0000000000000004E-5"/>
        <c:crossBetween val="midCat"/>
        <c:majorUnit val="10"/>
      </c:valAx>
      <c:valAx>
        <c:axId val="137866832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786666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Femmes </a:t>
            </a:r>
            <a:r>
              <a:rPr lang="en-US" baseline="-25000"/>
              <a:t>1</a:t>
            </a:r>
            <a:r>
              <a:rPr lang="en-US"/>
              <a:t>d</a:t>
            </a:r>
            <a:r>
              <a:rPr lang="en-US" baseline="-25000"/>
              <a:t>x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'Femme exp'!$L$2:$L$3</c:f>
              <c:strCache>
                <c:ptCount val="2"/>
                <c:pt idx="0">
                  <c:v>Femmes</c:v>
                </c:pt>
                <c:pt idx="1">
                  <c:v>1dx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'Femme exp'!$A$4:$A$109</c:f>
              <c:numCache>
                <c:formatCode>General</c:formatCode>
                <c:ptCount val="10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</c:numCache>
            </c:numRef>
          </c:xVal>
          <c:yVal>
            <c:numRef>
              <c:f>'Femme exp'!$L$4:$L$109</c:f>
              <c:numCache>
                <c:formatCode>#,##0</c:formatCode>
                <c:ptCount val="106"/>
                <c:pt idx="0">
                  <c:v>3127.1054293207126</c:v>
                </c:pt>
                <c:pt idx="1">
                  <c:v>264.29983130644541</c:v>
                </c:pt>
                <c:pt idx="2">
                  <c:v>167.59292038297281</c:v>
                </c:pt>
                <c:pt idx="3">
                  <c:v>88.56512406677939</c:v>
                </c:pt>
                <c:pt idx="4">
                  <c:v>64.3996300494764</c:v>
                </c:pt>
                <c:pt idx="5">
                  <c:v>69.480729243368842</c:v>
                </c:pt>
                <c:pt idx="6">
                  <c:v>71.867888674838468</c:v>
                </c:pt>
                <c:pt idx="7">
                  <c:v>66.298007564386353</c:v>
                </c:pt>
                <c:pt idx="8">
                  <c:v>84.315181343001314</c:v>
                </c:pt>
                <c:pt idx="9">
                  <c:v>67.280159593210556</c:v>
                </c:pt>
                <c:pt idx="10">
                  <c:v>59.764588437858038</c:v>
                </c:pt>
                <c:pt idx="11">
                  <c:v>77.938965607783757</c:v>
                </c:pt>
                <c:pt idx="12">
                  <c:v>46.26935624028556</c:v>
                </c:pt>
                <c:pt idx="13">
                  <c:v>90.823165573645383</c:v>
                </c:pt>
                <c:pt idx="14">
                  <c:v>84.395121084875427</c:v>
                </c:pt>
                <c:pt idx="15">
                  <c:v>115.30743126501329</c:v>
                </c:pt>
                <c:pt idx="16">
                  <c:v>111.04197539645247</c:v>
                </c:pt>
                <c:pt idx="17">
                  <c:v>140.77409699955024</c:v>
                </c:pt>
                <c:pt idx="18">
                  <c:v>189.54407057841308</c:v>
                </c:pt>
                <c:pt idx="19">
                  <c:v>167.06657796201762</c:v>
                </c:pt>
                <c:pt idx="20">
                  <c:v>215.90784457523841</c:v>
                </c:pt>
                <c:pt idx="21">
                  <c:v>176.67930654913653</c:v>
                </c:pt>
                <c:pt idx="22">
                  <c:v>179.26151958631817</c:v>
                </c:pt>
                <c:pt idx="23">
                  <c:v>184.3989775168011</c:v>
                </c:pt>
                <c:pt idx="24">
                  <c:v>195.79022375727072</c:v>
                </c:pt>
                <c:pt idx="25">
                  <c:v>225.53616925294045</c:v>
                </c:pt>
                <c:pt idx="26">
                  <c:v>285.76656980230473</c:v>
                </c:pt>
                <c:pt idx="27">
                  <c:v>262.7662017197581</c:v>
                </c:pt>
                <c:pt idx="28">
                  <c:v>273.00176573416684</c:v>
                </c:pt>
                <c:pt idx="29">
                  <c:v>300.38763167476282</c:v>
                </c:pt>
                <c:pt idx="30">
                  <c:v>277.10272425087169</c:v>
                </c:pt>
                <c:pt idx="31">
                  <c:v>299.94661537231877</c:v>
                </c:pt>
                <c:pt idx="32">
                  <c:v>333.47309496242087</c:v>
                </c:pt>
                <c:pt idx="33">
                  <c:v>383.40089570253622</c:v>
                </c:pt>
                <c:pt idx="34">
                  <c:v>365.2411398316035</c:v>
                </c:pt>
                <c:pt idx="35">
                  <c:v>441.55182223417796</c:v>
                </c:pt>
                <c:pt idx="36">
                  <c:v>512.67643441131804</c:v>
                </c:pt>
                <c:pt idx="37">
                  <c:v>600.59828190505505</c:v>
                </c:pt>
                <c:pt idx="38">
                  <c:v>617.55604774388485</c:v>
                </c:pt>
                <c:pt idx="39">
                  <c:v>710.2662537584547</c:v>
                </c:pt>
                <c:pt idx="40">
                  <c:v>718.05063598416746</c:v>
                </c:pt>
                <c:pt idx="41">
                  <c:v>918.31016729434486</c:v>
                </c:pt>
                <c:pt idx="42">
                  <c:v>863.35904489737004</c:v>
                </c:pt>
                <c:pt idx="43">
                  <c:v>1077.6516562467441</c:v>
                </c:pt>
                <c:pt idx="44">
                  <c:v>1172.8288758082781</c:v>
                </c:pt>
                <c:pt idx="45">
                  <c:v>1289.8034986355342</c:v>
                </c:pt>
                <c:pt idx="46">
                  <c:v>1394.0024705000687</c:v>
                </c:pt>
                <c:pt idx="47">
                  <c:v>1526.8744126124075</c:v>
                </c:pt>
                <c:pt idx="48">
                  <c:v>1782.5706474607578</c:v>
                </c:pt>
                <c:pt idx="49">
                  <c:v>1802.3551178972702</c:v>
                </c:pt>
                <c:pt idx="50">
                  <c:v>2071.0919373926008</c:v>
                </c:pt>
                <c:pt idx="51">
                  <c:v>2169.6362934106728</c:v>
                </c:pt>
                <c:pt idx="52">
                  <c:v>2407.5860375756165</c:v>
                </c:pt>
                <c:pt idx="53">
                  <c:v>2443.3174554090947</c:v>
                </c:pt>
                <c:pt idx="54">
                  <c:v>2880.5894224395743</c:v>
                </c:pt>
                <c:pt idx="55">
                  <c:v>3052.2441083277809</c:v>
                </c:pt>
                <c:pt idx="56">
                  <c:v>3126.2102094435832</c:v>
                </c:pt>
                <c:pt idx="57">
                  <c:v>3363.4236199170118</c:v>
                </c:pt>
                <c:pt idx="58">
                  <c:v>3580.2656615793239</c:v>
                </c:pt>
                <c:pt idx="59">
                  <c:v>3934.4900356965372</c:v>
                </c:pt>
                <c:pt idx="60">
                  <c:v>4012.656228839769</c:v>
                </c:pt>
                <c:pt idx="61">
                  <c:v>4434.8964678368066</c:v>
                </c:pt>
                <c:pt idx="62">
                  <c:v>4602.0562315225834</c:v>
                </c:pt>
                <c:pt idx="63">
                  <c:v>4871.4184336536564</c:v>
                </c:pt>
                <c:pt idx="64">
                  <c:v>5220.3680747287581</c:v>
                </c:pt>
                <c:pt idx="65">
                  <c:v>5487.3187631102046</c:v>
                </c:pt>
                <c:pt idx="66">
                  <c:v>5716.0741388322785</c:v>
                </c:pt>
                <c:pt idx="67">
                  <c:v>6013.8145743960049</c:v>
                </c:pt>
                <c:pt idx="68">
                  <c:v>7031.9922802804504</c:v>
                </c:pt>
                <c:pt idx="69">
                  <c:v>6975.8977468142984</c:v>
                </c:pt>
                <c:pt idx="70">
                  <c:v>7770.6230387452524</c:v>
                </c:pt>
                <c:pt idx="71">
                  <c:v>8357.6708208421478</c:v>
                </c:pt>
                <c:pt idx="72">
                  <c:v>9303.6559939945582</c:v>
                </c:pt>
                <c:pt idx="73">
                  <c:v>9431.8584736681078</c:v>
                </c:pt>
                <c:pt idx="74">
                  <c:v>11013.184830112383</c:v>
                </c:pt>
                <c:pt idx="75">
                  <c:v>11798.543180539855</c:v>
                </c:pt>
                <c:pt idx="76">
                  <c:v>13660.441768876743</c:v>
                </c:pt>
                <c:pt idx="77">
                  <c:v>14516.13687136455</c:v>
                </c:pt>
                <c:pt idx="78">
                  <c:v>16101.841464467579</c:v>
                </c:pt>
                <c:pt idx="79">
                  <c:v>17989.343107465538</c:v>
                </c:pt>
                <c:pt idx="80">
                  <c:v>20250.235068046255</c:v>
                </c:pt>
                <c:pt idx="81">
                  <c:v>22957.010189347668</c:v>
                </c:pt>
                <c:pt idx="82">
                  <c:v>25265.195730229374</c:v>
                </c:pt>
                <c:pt idx="83">
                  <c:v>28855.808913152432</c:v>
                </c:pt>
                <c:pt idx="84">
                  <c:v>31718.992524060886</c:v>
                </c:pt>
                <c:pt idx="85">
                  <c:v>35242.451117598335</c:v>
                </c:pt>
                <c:pt idx="86">
                  <c:v>38797.548505922314</c:v>
                </c:pt>
                <c:pt idx="87">
                  <c:v>42046.595764533966</c:v>
                </c:pt>
                <c:pt idx="88">
                  <c:v>44201.941752731393</c:v>
                </c:pt>
                <c:pt idx="89">
                  <c:v>45633.930052609008</c:v>
                </c:pt>
                <c:pt idx="90">
                  <c:v>47951.220235147572</c:v>
                </c:pt>
                <c:pt idx="91">
                  <c:v>48795.303292216384</c:v>
                </c:pt>
                <c:pt idx="92">
                  <c:v>48687.660079228284</c:v>
                </c:pt>
                <c:pt idx="93">
                  <c:v>46469.197877419676</c:v>
                </c:pt>
                <c:pt idx="94">
                  <c:v>45984.230829152919</c:v>
                </c:pt>
                <c:pt idx="95">
                  <c:v>37331.990046494204</c:v>
                </c:pt>
                <c:pt idx="96">
                  <c:v>36424.483481592164</c:v>
                </c:pt>
                <c:pt idx="97">
                  <c:v>29651.15040034517</c:v>
                </c:pt>
                <c:pt idx="98">
                  <c:v>23588.897333358123</c:v>
                </c:pt>
                <c:pt idx="99">
                  <c:v>22114.557980658421</c:v>
                </c:pt>
                <c:pt idx="100">
                  <c:v>15245.303697974712</c:v>
                </c:pt>
                <c:pt idx="101">
                  <c:v>12092.51481620449</c:v>
                </c:pt>
                <c:pt idx="102">
                  <c:v>8057.9161561401361</c:v>
                </c:pt>
                <c:pt idx="103">
                  <c:v>4894.9673875105491</c:v>
                </c:pt>
                <c:pt idx="104">
                  <c:v>3818.5420857648269</c:v>
                </c:pt>
                <c:pt idx="105">
                  <c:v>6042.4611129080486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F3C-4183-BB55-97A6793C9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9246864"/>
        <c:axId val="1379248496"/>
      </c:scatterChart>
      <c:valAx>
        <c:axId val="1379246864"/>
        <c:scaling>
          <c:orientation val="minMax"/>
          <c:max val="107"/>
          <c:min val="0"/>
        </c:scaling>
        <c:delete val="0"/>
        <c:axPos val="b"/>
        <c:numFmt formatCode="General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  <a:tailEnd type="triangle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79248496"/>
        <c:crossesAt val="1.0000000000000004E-5"/>
        <c:crossBetween val="midCat"/>
        <c:majorUnit val="10"/>
        <c:minorUnit val="5"/>
      </c:valAx>
      <c:valAx>
        <c:axId val="1379248496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  <a:headEnd type="none"/>
            <a:tailEnd type="triangle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79246864"/>
        <c:crosses val="autoZero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'Homme F'!$R$1</c:f>
          <c:strCache>
            <c:ptCount val="1"/>
            <c:pt idx="0">
              <c:v>Comparaison de Sx des tables "actuarielle" et "INSEE"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'Homme F'!$P$3</c:f>
              <c:strCache>
                <c:ptCount val="1"/>
                <c:pt idx="0">
                  <c:v>Sx méthode INSEE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'Homme F'!$N$4:$N$109</c:f>
              <c:numCache>
                <c:formatCode>#,##0</c:formatCode>
                <c:ptCount val="106"/>
                <c:pt idx="0">
                  <c:v>1000000</c:v>
                </c:pt>
                <c:pt idx="1">
                  <c:v>996256.00432948803</c:v>
                </c:pt>
                <c:pt idx="2">
                  <c:v>995971.63951678504</c:v>
                </c:pt>
                <c:pt idx="3">
                  <c:v>995819.24639060418</c:v>
                </c:pt>
                <c:pt idx="4">
                  <c:v>995689.51931804488</c:v>
                </c:pt>
                <c:pt idx="5">
                  <c:v>995571.84299640183</c:v>
                </c:pt>
                <c:pt idx="6">
                  <c:v>995473.92611952883</c:v>
                </c:pt>
                <c:pt idx="7">
                  <c:v>995381.06020258216</c:v>
                </c:pt>
                <c:pt idx="8">
                  <c:v>995283.72089194576</c:v>
                </c:pt>
                <c:pt idx="9">
                  <c:v>995210.7597596324</c:v>
                </c:pt>
                <c:pt idx="10">
                  <c:v>995124.38021758106</c:v>
                </c:pt>
                <c:pt idx="11">
                  <c:v>995064.9895479352</c:v>
                </c:pt>
                <c:pt idx="12">
                  <c:v>994990.80286389228</c:v>
                </c:pt>
                <c:pt idx="13">
                  <c:v>994888.13108117494</c:v>
                </c:pt>
                <c:pt idx="14">
                  <c:v>994787.21641070826</c:v>
                </c:pt>
                <c:pt idx="15">
                  <c:v>994655.96036717761</c:v>
                </c:pt>
                <c:pt idx="16">
                  <c:v>994484.10740485834</c:v>
                </c:pt>
                <c:pt idx="17">
                  <c:v>994262.95841114805</c:v>
                </c:pt>
                <c:pt idx="18">
                  <c:v>993964.74798196787</c:v>
                </c:pt>
                <c:pt idx="19">
                  <c:v>993582.0344564775</c:v>
                </c:pt>
                <c:pt idx="20">
                  <c:v>993089.89062646881</c:v>
                </c:pt>
                <c:pt idx="21">
                  <c:v>992526.7922105965</c:v>
                </c:pt>
                <c:pt idx="22">
                  <c:v>992004.06510573626</c:v>
                </c:pt>
                <c:pt idx="23">
                  <c:v>991398.5710080791</c:v>
                </c:pt>
                <c:pt idx="24">
                  <c:v>990800.87667567621</c:v>
                </c:pt>
                <c:pt idx="25">
                  <c:v>990173.35549122305</c:v>
                </c:pt>
                <c:pt idx="26">
                  <c:v>989473.52401376434</c:v>
                </c:pt>
                <c:pt idx="27">
                  <c:v>988813.51846592803</c:v>
                </c:pt>
                <c:pt idx="28">
                  <c:v>988112.45074403391</c:v>
                </c:pt>
                <c:pt idx="29">
                  <c:v>987354.5893483609</c:v>
                </c:pt>
                <c:pt idx="30">
                  <c:v>986535.90447681677</c:v>
                </c:pt>
                <c:pt idx="31">
                  <c:v>985643.27102242841</c:v>
                </c:pt>
                <c:pt idx="32">
                  <c:v>984905.25213203568</c:v>
                </c:pt>
                <c:pt idx="33">
                  <c:v>983954.21933762811</c:v>
                </c:pt>
                <c:pt idx="34">
                  <c:v>983110.27573331015</c:v>
                </c:pt>
                <c:pt idx="35">
                  <c:v>982141.13810223225</c:v>
                </c:pt>
                <c:pt idx="36">
                  <c:v>981246.77057950781</c:v>
                </c:pt>
                <c:pt idx="37">
                  <c:v>980256.42678629013</c:v>
                </c:pt>
                <c:pt idx="38">
                  <c:v>979112.26842504821</c:v>
                </c:pt>
                <c:pt idx="39">
                  <c:v>977883.79406224762</c:v>
                </c:pt>
                <c:pt idx="40">
                  <c:v>976379.92608598992</c:v>
                </c:pt>
                <c:pt idx="41">
                  <c:v>974957.10364852636</c:v>
                </c:pt>
                <c:pt idx="42">
                  <c:v>973498.91750474949</c:v>
                </c:pt>
                <c:pt idx="43">
                  <c:v>971811.43472534441</c:v>
                </c:pt>
                <c:pt idx="44">
                  <c:v>969979.62247167132</c:v>
                </c:pt>
                <c:pt idx="45">
                  <c:v>967847.09221509949</c:v>
                </c:pt>
                <c:pt idx="46">
                  <c:v>965464.63490356214</c:v>
                </c:pt>
                <c:pt idx="47">
                  <c:v>962778.22397136095</c:v>
                </c:pt>
                <c:pt idx="48">
                  <c:v>959911.54505249276</c:v>
                </c:pt>
                <c:pt idx="49">
                  <c:v>956758.18657123437</c:v>
                </c:pt>
                <c:pt idx="50">
                  <c:v>953291.21461962617</c:v>
                </c:pt>
                <c:pt idx="51">
                  <c:v>949650.56839936762</c:v>
                </c:pt>
                <c:pt idx="52">
                  <c:v>945623.00466100883</c:v>
                </c:pt>
                <c:pt idx="53">
                  <c:v>940889.43261912873</c:v>
                </c:pt>
                <c:pt idx="54">
                  <c:v>935955.1100609696</c:v>
                </c:pt>
                <c:pt idx="55">
                  <c:v>930347.62724529637</c:v>
                </c:pt>
                <c:pt idx="56">
                  <c:v>924251.54393900337</c:v>
                </c:pt>
                <c:pt idx="57">
                  <c:v>917619.41133286664</c:v>
                </c:pt>
                <c:pt idx="58">
                  <c:v>910562.5113236492</c:v>
                </c:pt>
                <c:pt idx="59">
                  <c:v>902947.92887385457</c:v>
                </c:pt>
                <c:pt idx="60">
                  <c:v>894783.96668313502</c:v>
                </c:pt>
                <c:pt idx="61">
                  <c:v>886046.10457945697</c:v>
                </c:pt>
                <c:pt idx="62">
                  <c:v>876638.46955233079</c:v>
                </c:pt>
                <c:pt idx="63">
                  <c:v>866634.67168687633</c:v>
                </c:pt>
                <c:pt idx="64">
                  <c:v>856280.20673552644</c:v>
                </c:pt>
                <c:pt idx="65">
                  <c:v>845456.01043463277</c:v>
                </c:pt>
                <c:pt idx="66">
                  <c:v>834358.60019071749</c:v>
                </c:pt>
                <c:pt idx="67">
                  <c:v>822567.05368938611</c:v>
                </c:pt>
                <c:pt idx="68">
                  <c:v>810269.46737071685</c:v>
                </c:pt>
                <c:pt idx="69">
                  <c:v>797155.37047669583</c:v>
                </c:pt>
                <c:pt idx="70">
                  <c:v>783091.57610234211</c:v>
                </c:pt>
                <c:pt idx="71">
                  <c:v>768345.24636901333</c:v>
                </c:pt>
                <c:pt idx="72">
                  <c:v>753258.18058521918</c:v>
                </c:pt>
                <c:pt idx="73">
                  <c:v>736801.56337053736</c:v>
                </c:pt>
                <c:pt idx="74">
                  <c:v>720385.42796503624</c:v>
                </c:pt>
                <c:pt idx="75">
                  <c:v>701976.41133121331</c:v>
                </c:pt>
                <c:pt idx="76">
                  <c:v>682382.9936877602</c:v>
                </c:pt>
                <c:pt idx="77">
                  <c:v>661980.46462567686</c:v>
                </c:pt>
                <c:pt idx="78">
                  <c:v>639820.81966080144</c:v>
                </c:pt>
                <c:pt idx="79">
                  <c:v>616358.53313772229</c:v>
                </c:pt>
                <c:pt idx="80">
                  <c:v>590826.15086000413</c:v>
                </c:pt>
                <c:pt idx="81">
                  <c:v>563089.33145463269</c:v>
                </c:pt>
                <c:pt idx="82">
                  <c:v>533374.46434979106</c:v>
                </c:pt>
                <c:pt idx="83">
                  <c:v>501443.32961843716</c:v>
                </c:pt>
                <c:pt idx="84">
                  <c:v>468112.49731184606</c:v>
                </c:pt>
                <c:pt idx="85">
                  <c:v>432542.57861919183</c:v>
                </c:pt>
                <c:pt idx="86">
                  <c:v>395041.68255915702</c:v>
                </c:pt>
                <c:pt idx="87">
                  <c:v>357336.6234510041</c:v>
                </c:pt>
                <c:pt idx="88">
                  <c:v>318018.69500130811</c:v>
                </c:pt>
                <c:pt idx="89">
                  <c:v>279073.55999607063</c:v>
                </c:pt>
                <c:pt idx="90">
                  <c:v>240570.64000239433</c:v>
                </c:pt>
                <c:pt idx="91">
                  <c:v>204531.19384489013</c:v>
                </c:pt>
                <c:pt idx="92">
                  <c:v>170352.74785156478</c:v>
                </c:pt>
                <c:pt idx="93">
                  <c:v>138607.7805165911</c:v>
                </c:pt>
                <c:pt idx="94">
                  <c:v>110046.18256026489</c:v>
                </c:pt>
                <c:pt idx="95">
                  <c:v>83271.449283339127</c:v>
                </c:pt>
                <c:pt idx="96">
                  <c:v>64886.080945373338</c:v>
                </c:pt>
                <c:pt idx="97">
                  <c:v>47390.410677005857</c:v>
                </c:pt>
                <c:pt idx="98">
                  <c:v>33172.974284067168</c:v>
                </c:pt>
                <c:pt idx="99">
                  <c:v>23925.407247168572</c:v>
                </c:pt>
                <c:pt idx="100">
                  <c:v>16134.25701491309</c:v>
                </c:pt>
                <c:pt idx="101">
                  <c:v>10691.882353488927</c:v>
                </c:pt>
                <c:pt idx="102">
                  <c:v>6999.9978921963184</c:v>
                </c:pt>
                <c:pt idx="103">
                  <c:v>4655.4607830453306</c:v>
                </c:pt>
                <c:pt idx="104">
                  <c:v>3287.088661975069</c:v>
                </c:pt>
                <c:pt idx="105">
                  <c:v>2341.3156148848871</c:v>
                </c:pt>
              </c:numCache>
            </c:numRef>
          </c:xVal>
          <c:yVal>
            <c:numRef>
              <c:f>'Homme F'!$P$4:$P$109</c:f>
              <c:numCache>
                <c:formatCode>#,##0</c:formatCode>
                <c:ptCount val="106"/>
                <c:pt idx="0">
                  <c:v>100000</c:v>
                </c:pt>
                <c:pt idx="1">
                  <c:v>99625.698482193402</c:v>
                </c:pt>
                <c:pt idx="2">
                  <c:v>99597.248904334323</c:v>
                </c:pt>
                <c:pt idx="3">
                  <c:v>99582.026404541233</c:v>
                </c:pt>
                <c:pt idx="4">
                  <c:v>99569.04563042504</c:v>
                </c:pt>
                <c:pt idx="5">
                  <c:v>99557.270968485958</c:v>
                </c:pt>
                <c:pt idx="6">
                  <c:v>99547.473169108329</c:v>
                </c:pt>
                <c:pt idx="7">
                  <c:v>99538.175554802685</c:v>
                </c:pt>
                <c:pt idx="8">
                  <c:v>99528.442865319448</c:v>
                </c:pt>
                <c:pt idx="9">
                  <c:v>99521.144520848611</c:v>
                </c:pt>
                <c:pt idx="10">
                  <c:v>99512.50993891625</c:v>
                </c:pt>
                <c:pt idx="11">
                  <c:v>99506.566622485145</c:v>
                </c:pt>
                <c:pt idx="12">
                  <c:v>99499.146610393102</c:v>
                </c:pt>
                <c:pt idx="13">
                  <c:v>99488.886433931679</c:v>
                </c:pt>
                <c:pt idx="14">
                  <c:v>99478.795522565837</c:v>
                </c:pt>
                <c:pt idx="15">
                  <c:v>99465.673849798739</c:v>
                </c:pt>
                <c:pt idx="16">
                  <c:v>99448.502457853945</c:v>
                </c:pt>
                <c:pt idx="17">
                  <c:v>99426.351333939558</c:v>
                </c:pt>
                <c:pt idx="18">
                  <c:v>99396.480277606955</c:v>
                </c:pt>
                <c:pt idx="19">
                  <c:v>99358.152109663948</c:v>
                </c:pt>
                <c:pt idx="20">
                  <c:v>99308.88599904241</c:v>
                </c:pt>
                <c:pt idx="21">
                  <c:v>99252.491465568164</c:v>
                </c:pt>
                <c:pt idx="22">
                  <c:v>99200.277053808692</c:v>
                </c:pt>
                <c:pt idx="23">
                  <c:v>99139.802860479555</c:v>
                </c:pt>
                <c:pt idx="24">
                  <c:v>99080.088364774987</c:v>
                </c:pt>
                <c:pt idx="25">
                  <c:v>99017.407989741259</c:v>
                </c:pt>
                <c:pt idx="26">
                  <c:v>98947.467863289392</c:v>
                </c:pt>
                <c:pt idx="27">
                  <c:v>98881.522717470172</c:v>
                </c:pt>
                <c:pt idx="28">
                  <c:v>98811.453005483621</c:v>
                </c:pt>
                <c:pt idx="29">
                  <c:v>98735.707501684228</c:v>
                </c:pt>
                <c:pt idx="30">
                  <c:v>98653.879756920578</c:v>
                </c:pt>
                <c:pt idx="31">
                  <c:v>98564.632557617966</c:v>
                </c:pt>
                <c:pt idx="32">
                  <c:v>98490.82840039779</c:v>
                </c:pt>
                <c:pt idx="33">
                  <c:v>98395.697255454535</c:v>
                </c:pt>
                <c:pt idx="34">
                  <c:v>98311.315052446589</c:v>
                </c:pt>
                <c:pt idx="35">
                  <c:v>98214.353490465292</c:v>
                </c:pt>
                <c:pt idx="36">
                  <c:v>98124.914868876367</c:v>
                </c:pt>
                <c:pt idx="37">
                  <c:v>98025.955031366539</c:v>
                </c:pt>
                <c:pt idx="38">
                  <c:v>97911.458939567266</c:v>
                </c:pt>
                <c:pt idx="39">
                  <c:v>97788.570343500382</c:v>
                </c:pt>
                <c:pt idx="40">
                  <c:v>97638.186580806563</c:v>
                </c:pt>
                <c:pt idx="41">
                  <c:v>97495.922778678185</c:v>
                </c:pt>
                <c:pt idx="42">
                  <c:v>97350.016949158831</c:v>
                </c:pt>
                <c:pt idx="43">
                  <c:v>97181.3100050184</c:v>
                </c:pt>
                <c:pt idx="44">
                  <c:v>96998.079306838932</c:v>
                </c:pt>
                <c:pt idx="45">
                  <c:v>96784.774916143884</c:v>
                </c:pt>
                <c:pt idx="46">
                  <c:v>96546.509314480703</c:v>
                </c:pt>
                <c:pt idx="47">
                  <c:v>96277.937124061675</c:v>
                </c:pt>
                <c:pt idx="48">
                  <c:v>95991.357306877093</c:v>
                </c:pt>
                <c:pt idx="49">
                  <c:v>95675.965634390028</c:v>
                </c:pt>
                <c:pt idx="50">
                  <c:v>95329.226956850427</c:v>
                </c:pt>
                <c:pt idx="51">
                  <c:v>94965.235774706511</c:v>
                </c:pt>
                <c:pt idx="52">
                  <c:v>94562.41952902179</c:v>
                </c:pt>
                <c:pt idx="53">
                  <c:v>94089.016197079778</c:v>
                </c:pt>
                <c:pt idx="54">
                  <c:v>93595.845779804673</c:v>
                </c:pt>
                <c:pt idx="55">
                  <c:v>93035.039406684227</c:v>
                </c:pt>
                <c:pt idx="56">
                  <c:v>92425.457135410426</c:v>
                </c:pt>
                <c:pt idx="57">
                  <c:v>91762.05216114108</c:v>
                </c:pt>
                <c:pt idx="58">
                  <c:v>91056.400819819712</c:v>
                </c:pt>
                <c:pt idx="59">
                  <c:v>90294.615019810532</c:v>
                </c:pt>
                <c:pt idx="60">
                  <c:v>89478.371171410414</c:v>
                </c:pt>
                <c:pt idx="61">
                  <c:v>88604.568247633404</c:v>
                </c:pt>
                <c:pt idx="62">
                  <c:v>87663.272777849561</c:v>
                </c:pt>
                <c:pt idx="63">
                  <c:v>86663.221318093521</c:v>
                </c:pt>
                <c:pt idx="64">
                  <c:v>85627.62490591302</c:v>
                </c:pt>
                <c:pt idx="65">
                  <c:v>84545.541218798899</c:v>
                </c:pt>
                <c:pt idx="66">
                  <c:v>83435.692094488782</c:v>
                </c:pt>
                <c:pt idx="67">
                  <c:v>82256.373447725404</c:v>
                </c:pt>
                <c:pt idx="68">
                  <c:v>81026.906861429132</c:v>
                </c:pt>
                <c:pt idx="69">
                  <c:v>79714.992638973694</c:v>
                </c:pt>
                <c:pt idx="70">
                  <c:v>78309.322281212953</c:v>
                </c:pt>
                <c:pt idx="71">
                  <c:v>76834.617966700069</c:v>
                </c:pt>
                <c:pt idx="72">
                  <c:v>75325.046859901195</c:v>
                </c:pt>
                <c:pt idx="73">
                  <c:v>73680.462708622086</c:v>
                </c:pt>
                <c:pt idx="74">
                  <c:v>72038.422479368513</c:v>
                </c:pt>
                <c:pt idx="75">
                  <c:v>70197.593150885194</c:v>
                </c:pt>
                <c:pt idx="76">
                  <c:v>68238.099300163318</c:v>
                </c:pt>
                <c:pt idx="77">
                  <c:v>66196.739348471092</c:v>
                </c:pt>
                <c:pt idx="78">
                  <c:v>63981.443760409791</c:v>
                </c:pt>
                <c:pt idx="79">
                  <c:v>61635.637460882397</c:v>
                </c:pt>
                <c:pt idx="80">
                  <c:v>59081.525441795719</c:v>
                </c:pt>
                <c:pt idx="81">
                  <c:v>56307.992822363012</c:v>
                </c:pt>
                <c:pt idx="82">
                  <c:v>53335.416796875958</c:v>
                </c:pt>
                <c:pt idx="83">
                  <c:v>50145.17543941582</c:v>
                </c:pt>
                <c:pt idx="84">
                  <c:v>46809.14227385242</c:v>
                </c:pt>
                <c:pt idx="85">
                  <c:v>43253.388289788069</c:v>
                </c:pt>
                <c:pt idx="86">
                  <c:v>39501.023485902879</c:v>
                </c:pt>
                <c:pt idx="87">
                  <c:v>35735.817051679871</c:v>
                </c:pt>
                <c:pt idx="88">
                  <c:v>31800.031306429173</c:v>
                </c:pt>
                <c:pt idx="89">
                  <c:v>27903.157128720773</c:v>
                </c:pt>
                <c:pt idx="90">
                  <c:v>24057.263528659827</c:v>
                </c:pt>
                <c:pt idx="91">
                  <c:v>20451.025664496188</c:v>
                </c:pt>
                <c:pt idx="92">
                  <c:v>17037.960744819131</c:v>
                </c:pt>
                <c:pt idx="93">
                  <c:v>13862.207931440542</c:v>
                </c:pt>
                <c:pt idx="94">
                  <c:v>11001.5188319073</c:v>
                </c:pt>
                <c:pt idx="95">
                  <c:v>8330.9647809532307</c:v>
                </c:pt>
                <c:pt idx="96">
                  <c:v>6488.2551515543801</c:v>
                </c:pt>
                <c:pt idx="97">
                  <c:v>4738.7570179885161</c:v>
                </c:pt>
                <c:pt idx="98">
                  <c:v>3326.3666881008512</c:v>
                </c:pt>
                <c:pt idx="99">
                  <c:v>2397.3751166285101</c:v>
                </c:pt>
                <c:pt idx="100">
                  <c:v>1612.9760131073997</c:v>
                </c:pt>
                <c:pt idx="101">
                  <c:v>1067.7591525710081</c:v>
                </c:pt>
                <c:pt idx="102">
                  <c:v>699.42473529910887</c:v>
                </c:pt>
                <c:pt idx="103">
                  <c:v>466.8067730538346</c:v>
                </c:pt>
                <c:pt idx="104">
                  <c:v>327.6082914205125</c:v>
                </c:pt>
                <c:pt idx="105">
                  <c:v>242.00701112345672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695-470E-BEEE-E062E75EB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8037791"/>
        <c:axId val="1426621983"/>
      </c:scatterChart>
      <c:valAx>
        <c:axId val="1428037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26621983"/>
        <c:crosses val="autoZero"/>
        <c:crossBetween val="midCat"/>
      </c:valAx>
      <c:valAx>
        <c:axId val="1426621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280377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'Homme F'!$R$2</c:f>
          <c:strCache>
            <c:ptCount val="1"/>
            <c:pt idx="0">
              <c:v>Comparaison de Sx des tables "exponentielle" et "INSEE"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'Homme F'!$P$3</c:f>
              <c:strCache>
                <c:ptCount val="1"/>
                <c:pt idx="0">
                  <c:v>Sx méthode INSEE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'Homme F'!$O$4:$O$109</c:f>
              <c:numCache>
                <c:formatCode>#\ ##0" "</c:formatCode>
                <c:ptCount val="106"/>
                <c:pt idx="0">
                  <c:v>1000000</c:v>
                </c:pt>
                <c:pt idx="1">
                  <c:v>996253.67687895522</c:v>
                </c:pt>
                <c:pt idx="2">
                  <c:v>995969.39043505501</c:v>
                </c:pt>
                <c:pt idx="3">
                  <c:v>995817.00386897218</c:v>
                </c:pt>
                <c:pt idx="4">
                  <c:v>995687.55251307727</c:v>
                </c:pt>
                <c:pt idx="5">
                  <c:v>995569.87966817827</c:v>
                </c:pt>
                <c:pt idx="6">
                  <c:v>995471.94737700233</c:v>
                </c:pt>
                <c:pt idx="7">
                  <c:v>995378.9736682158</c:v>
                </c:pt>
                <c:pt idx="8">
                  <c:v>995281.66867720929</c:v>
                </c:pt>
                <c:pt idx="9">
                  <c:v>995208.65647393593</c:v>
                </c:pt>
                <c:pt idx="10">
                  <c:v>995122.37372413126</c:v>
                </c:pt>
                <c:pt idx="11">
                  <c:v>995062.91676982434</c:v>
                </c:pt>
                <c:pt idx="12">
                  <c:v>994988.72220224002</c:v>
                </c:pt>
                <c:pt idx="13">
                  <c:v>994885.92336505512</c:v>
                </c:pt>
                <c:pt idx="14">
                  <c:v>994784.97547491104</c:v>
                </c:pt>
                <c:pt idx="15">
                  <c:v>994653.79295651265</c:v>
                </c:pt>
                <c:pt idx="16">
                  <c:v>994482.06985698093</c:v>
                </c:pt>
                <c:pt idx="17">
                  <c:v>994261.3553091489</c:v>
                </c:pt>
                <c:pt idx="18">
                  <c:v>993963.00876547804</c:v>
                </c:pt>
                <c:pt idx="19">
                  <c:v>993580.49904017325</c:v>
                </c:pt>
                <c:pt idx="20">
                  <c:v>993088.04138044908</c:v>
                </c:pt>
                <c:pt idx="21">
                  <c:v>992524.97544312221</c:v>
                </c:pt>
                <c:pt idx="22">
                  <c:v>992003.00877135177</c:v>
                </c:pt>
                <c:pt idx="23">
                  <c:v>991398.05735810008</c:v>
                </c:pt>
                <c:pt idx="24">
                  <c:v>990800.12567509897</c:v>
                </c:pt>
                <c:pt idx="25">
                  <c:v>990172.5557588283</c:v>
                </c:pt>
                <c:pt idx="26">
                  <c:v>989472.48721016396</c:v>
                </c:pt>
                <c:pt idx="27">
                  <c:v>988812.43975069083</c:v>
                </c:pt>
                <c:pt idx="28">
                  <c:v>988111.271315319</c:v>
                </c:pt>
                <c:pt idx="29">
                  <c:v>987353.51136017684</c:v>
                </c:pt>
                <c:pt idx="30">
                  <c:v>986534.65512312565</c:v>
                </c:pt>
                <c:pt idx="31">
                  <c:v>985642.23902860598</c:v>
                </c:pt>
                <c:pt idx="32">
                  <c:v>984903.59848674841</c:v>
                </c:pt>
                <c:pt idx="33">
                  <c:v>983952.57133433002</c:v>
                </c:pt>
                <c:pt idx="34">
                  <c:v>983108.87698285235</c:v>
                </c:pt>
                <c:pt idx="35">
                  <c:v>982139.57100476837</c:v>
                </c:pt>
                <c:pt idx="36">
                  <c:v>981245.00749534485</c:v>
                </c:pt>
                <c:pt idx="37">
                  <c:v>980254.49456209294</c:v>
                </c:pt>
                <c:pt idx="38">
                  <c:v>979111.2402518068</c:v>
                </c:pt>
                <c:pt idx="39">
                  <c:v>977883.00293444539</c:v>
                </c:pt>
                <c:pt idx="40">
                  <c:v>976380.83428431221</c:v>
                </c:pt>
                <c:pt idx="41">
                  <c:v>974958.08638934256</c:v>
                </c:pt>
                <c:pt idx="42">
                  <c:v>973499.3536020238</c:v>
                </c:pt>
                <c:pt idx="43">
                  <c:v>971811.86221102613</c:v>
                </c:pt>
                <c:pt idx="44">
                  <c:v>969978.81748641282</c:v>
                </c:pt>
                <c:pt idx="45">
                  <c:v>967846.71365978452</c:v>
                </c:pt>
                <c:pt idx="46">
                  <c:v>965464.14956295677</c:v>
                </c:pt>
                <c:pt idx="47">
                  <c:v>962778.16279546567</c:v>
                </c:pt>
                <c:pt idx="48">
                  <c:v>959910.43147416611</c:v>
                </c:pt>
                <c:pt idx="49">
                  <c:v>956757.12599826104</c:v>
                </c:pt>
                <c:pt idx="50">
                  <c:v>953290.36140377133</c:v>
                </c:pt>
                <c:pt idx="51">
                  <c:v>949649.6854405232</c:v>
                </c:pt>
                <c:pt idx="52">
                  <c:v>945622.3664682766</c:v>
                </c:pt>
                <c:pt idx="53">
                  <c:v>940889.41427029448</c:v>
                </c:pt>
                <c:pt idx="54">
                  <c:v>935955.00027968094</c:v>
                </c:pt>
                <c:pt idx="55">
                  <c:v>930348.58528918191</c:v>
                </c:pt>
                <c:pt idx="56">
                  <c:v>924252.22574627958</c:v>
                </c:pt>
                <c:pt idx="57">
                  <c:v>917620.8584858526</c:v>
                </c:pt>
                <c:pt idx="58">
                  <c:v>910564.36934926687</c:v>
                </c:pt>
                <c:pt idx="59">
                  <c:v>902947.1277848169</c:v>
                </c:pt>
                <c:pt idx="60">
                  <c:v>894783.32214574725</c:v>
                </c:pt>
                <c:pt idx="61">
                  <c:v>886043.23599190754</c:v>
                </c:pt>
                <c:pt idx="62">
                  <c:v>876637.20114721509</c:v>
                </c:pt>
                <c:pt idx="63">
                  <c:v>866630.42492444231</c:v>
                </c:pt>
                <c:pt idx="64">
                  <c:v>856280.53177563741</c:v>
                </c:pt>
                <c:pt idx="65">
                  <c:v>845456.0446700739</c:v>
                </c:pt>
                <c:pt idx="66">
                  <c:v>834358.99360697495</c:v>
                </c:pt>
                <c:pt idx="67">
                  <c:v>822561.7451082028</c:v>
                </c:pt>
                <c:pt idx="68">
                  <c:v>810255.08194350288</c:v>
                </c:pt>
                <c:pt idx="69">
                  <c:v>797095.58145898441</c:v>
                </c:pt>
                <c:pt idx="70">
                  <c:v>783028.86458170228</c:v>
                </c:pt>
                <c:pt idx="71">
                  <c:v>768287.92475465115</c:v>
                </c:pt>
                <c:pt idx="72">
                  <c:v>753218.18223398982</c:v>
                </c:pt>
                <c:pt idx="73">
                  <c:v>736791.40946615452</c:v>
                </c:pt>
                <c:pt idx="74">
                  <c:v>720381.12967349868</c:v>
                </c:pt>
                <c:pt idx="75">
                  <c:v>701979.12496148585</c:v>
                </c:pt>
                <c:pt idx="76">
                  <c:v>682385.68364497437</c:v>
                </c:pt>
                <c:pt idx="77">
                  <c:v>661989.78032340633</c:v>
                </c:pt>
                <c:pt idx="78">
                  <c:v>639823.82006370078</c:v>
                </c:pt>
                <c:pt idx="79">
                  <c:v>616364.54190475505</c:v>
                </c:pt>
                <c:pt idx="80">
                  <c:v>590835.26049864676</c:v>
                </c:pt>
                <c:pt idx="81">
                  <c:v>563126.75975288742</c:v>
                </c:pt>
                <c:pt idx="82">
                  <c:v>533414.63867093856</c:v>
                </c:pt>
                <c:pt idx="83">
                  <c:v>501473.42594658816</c:v>
                </c:pt>
                <c:pt idx="84">
                  <c:v>468149.83418767678</c:v>
                </c:pt>
                <c:pt idx="85">
                  <c:v>432658.1811407819</c:v>
                </c:pt>
                <c:pt idx="86">
                  <c:v>395183.62444643676</c:v>
                </c:pt>
                <c:pt idx="87">
                  <c:v>357505.2711505086</c:v>
                </c:pt>
                <c:pt idx="88">
                  <c:v>318202.27166565915</c:v>
                </c:pt>
                <c:pt idx="89">
                  <c:v>279226.30763750034</c:v>
                </c:pt>
                <c:pt idx="90">
                  <c:v>240671.53290523065</c:v>
                </c:pt>
                <c:pt idx="91">
                  <c:v>204665.4741767887</c:v>
                </c:pt>
                <c:pt idx="92">
                  <c:v>170369.68598618271</c:v>
                </c:pt>
                <c:pt idx="93">
                  <c:v>138654.69880456661</c:v>
                </c:pt>
                <c:pt idx="94">
                  <c:v>110115.52926297144</c:v>
                </c:pt>
                <c:pt idx="95">
                  <c:v>83894.973679825023</c:v>
                </c:pt>
                <c:pt idx="96">
                  <c:v>65720.087816401923</c:v>
                </c:pt>
                <c:pt idx="97">
                  <c:v>48205.829156994871</c:v>
                </c:pt>
                <c:pt idx="98">
                  <c:v>33830.645967701399</c:v>
                </c:pt>
                <c:pt idx="99">
                  <c:v>24406.667566331311</c:v>
                </c:pt>
                <c:pt idx="100">
                  <c:v>16482.011332761649</c:v>
                </c:pt>
                <c:pt idx="101">
                  <c:v>10956.985781935793</c:v>
                </c:pt>
                <c:pt idx="102">
                  <c:v>7131.6087100117611</c:v>
                </c:pt>
                <c:pt idx="103">
                  <c:v>4799.0612681381417</c:v>
                </c:pt>
                <c:pt idx="104">
                  <c:v>3413.2195602838156</c:v>
                </c:pt>
                <c:pt idx="105">
                  <c:v>2433.3950407553079</c:v>
                </c:pt>
              </c:numCache>
            </c:numRef>
          </c:xVal>
          <c:yVal>
            <c:numRef>
              <c:f>'Homme F'!$P$4:$P$109</c:f>
              <c:numCache>
                <c:formatCode>#,##0</c:formatCode>
                <c:ptCount val="106"/>
                <c:pt idx="0">
                  <c:v>100000</c:v>
                </c:pt>
                <c:pt idx="1">
                  <c:v>99625.698482193402</c:v>
                </c:pt>
                <c:pt idx="2">
                  <c:v>99597.248904334323</c:v>
                </c:pt>
                <c:pt idx="3">
                  <c:v>99582.026404541233</c:v>
                </c:pt>
                <c:pt idx="4">
                  <c:v>99569.04563042504</c:v>
                </c:pt>
                <c:pt idx="5">
                  <c:v>99557.270968485958</c:v>
                </c:pt>
                <c:pt idx="6">
                  <c:v>99547.473169108329</c:v>
                </c:pt>
                <c:pt idx="7">
                  <c:v>99538.175554802685</c:v>
                </c:pt>
                <c:pt idx="8">
                  <c:v>99528.442865319448</c:v>
                </c:pt>
                <c:pt idx="9">
                  <c:v>99521.144520848611</c:v>
                </c:pt>
                <c:pt idx="10">
                  <c:v>99512.50993891625</c:v>
                </c:pt>
                <c:pt idx="11">
                  <c:v>99506.566622485145</c:v>
                </c:pt>
                <c:pt idx="12">
                  <c:v>99499.146610393102</c:v>
                </c:pt>
                <c:pt idx="13">
                  <c:v>99488.886433931679</c:v>
                </c:pt>
                <c:pt idx="14">
                  <c:v>99478.795522565837</c:v>
                </c:pt>
                <c:pt idx="15">
                  <c:v>99465.673849798739</c:v>
                </c:pt>
                <c:pt idx="16">
                  <c:v>99448.502457853945</c:v>
                </c:pt>
                <c:pt idx="17">
                  <c:v>99426.351333939558</c:v>
                </c:pt>
                <c:pt idx="18">
                  <c:v>99396.480277606955</c:v>
                </c:pt>
                <c:pt idx="19">
                  <c:v>99358.152109663948</c:v>
                </c:pt>
                <c:pt idx="20">
                  <c:v>99308.88599904241</c:v>
                </c:pt>
                <c:pt idx="21">
                  <c:v>99252.491465568164</c:v>
                </c:pt>
                <c:pt idx="22">
                  <c:v>99200.277053808692</c:v>
                </c:pt>
                <c:pt idx="23">
                  <c:v>99139.802860479555</c:v>
                </c:pt>
                <c:pt idx="24">
                  <c:v>99080.088364774987</c:v>
                </c:pt>
                <c:pt idx="25">
                  <c:v>99017.407989741259</c:v>
                </c:pt>
                <c:pt idx="26">
                  <c:v>98947.467863289392</c:v>
                </c:pt>
                <c:pt idx="27">
                  <c:v>98881.522717470172</c:v>
                </c:pt>
                <c:pt idx="28">
                  <c:v>98811.453005483621</c:v>
                </c:pt>
                <c:pt idx="29">
                  <c:v>98735.707501684228</c:v>
                </c:pt>
                <c:pt idx="30">
                  <c:v>98653.879756920578</c:v>
                </c:pt>
                <c:pt idx="31">
                  <c:v>98564.632557617966</c:v>
                </c:pt>
                <c:pt idx="32">
                  <c:v>98490.82840039779</c:v>
                </c:pt>
                <c:pt idx="33">
                  <c:v>98395.697255454535</c:v>
                </c:pt>
                <c:pt idx="34">
                  <c:v>98311.315052446589</c:v>
                </c:pt>
                <c:pt idx="35">
                  <c:v>98214.353490465292</c:v>
                </c:pt>
                <c:pt idx="36">
                  <c:v>98124.914868876367</c:v>
                </c:pt>
                <c:pt idx="37">
                  <c:v>98025.955031366539</c:v>
                </c:pt>
                <c:pt idx="38">
                  <c:v>97911.458939567266</c:v>
                </c:pt>
                <c:pt idx="39">
                  <c:v>97788.570343500382</c:v>
                </c:pt>
                <c:pt idx="40">
                  <c:v>97638.186580806563</c:v>
                </c:pt>
                <c:pt idx="41">
                  <c:v>97495.922778678185</c:v>
                </c:pt>
                <c:pt idx="42">
                  <c:v>97350.016949158831</c:v>
                </c:pt>
                <c:pt idx="43">
                  <c:v>97181.3100050184</c:v>
                </c:pt>
                <c:pt idx="44">
                  <c:v>96998.079306838932</c:v>
                </c:pt>
                <c:pt idx="45">
                  <c:v>96784.774916143884</c:v>
                </c:pt>
                <c:pt idx="46">
                  <c:v>96546.509314480703</c:v>
                </c:pt>
                <c:pt idx="47">
                  <c:v>96277.937124061675</c:v>
                </c:pt>
                <c:pt idx="48">
                  <c:v>95991.357306877093</c:v>
                </c:pt>
                <c:pt idx="49">
                  <c:v>95675.965634390028</c:v>
                </c:pt>
                <c:pt idx="50">
                  <c:v>95329.226956850427</c:v>
                </c:pt>
                <c:pt idx="51">
                  <c:v>94965.235774706511</c:v>
                </c:pt>
                <c:pt idx="52">
                  <c:v>94562.41952902179</c:v>
                </c:pt>
                <c:pt idx="53">
                  <c:v>94089.016197079778</c:v>
                </c:pt>
                <c:pt idx="54">
                  <c:v>93595.845779804673</c:v>
                </c:pt>
                <c:pt idx="55">
                  <c:v>93035.039406684227</c:v>
                </c:pt>
                <c:pt idx="56">
                  <c:v>92425.457135410426</c:v>
                </c:pt>
                <c:pt idx="57">
                  <c:v>91762.05216114108</c:v>
                </c:pt>
                <c:pt idx="58">
                  <c:v>91056.400819819712</c:v>
                </c:pt>
                <c:pt idx="59">
                  <c:v>90294.615019810532</c:v>
                </c:pt>
                <c:pt idx="60">
                  <c:v>89478.371171410414</c:v>
                </c:pt>
                <c:pt idx="61">
                  <c:v>88604.568247633404</c:v>
                </c:pt>
                <c:pt idx="62">
                  <c:v>87663.272777849561</c:v>
                </c:pt>
                <c:pt idx="63">
                  <c:v>86663.221318093521</c:v>
                </c:pt>
                <c:pt idx="64">
                  <c:v>85627.62490591302</c:v>
                </c:pt>
                <c:pt idx="65">
                  <c:v>84545.541218798899</c:v>
                </c:pt>
                <c:pt idx="66">
                  <c:v>83435.692094488782</c:v>
                </c:pt>
                <c:pt idx="67">
                  <c:v>82256.373447725404</c:v>
                </c:pt>
                <c:pt idx="68">
                  <c:v>81026.906861429132</c:v>
                </c:pt>
                <c:pt idx="69">
                  <c:v>79714.992638973694</c:v>
                </c:pt>
                <c:pt idx="70">
                  <c:v>78309.322281212953</c:v>
                </c:pt>
                <c:pt idx="71">
                  <c:v>76834.617966700069</c:v>
                </c:pt>
                <c:pt idx="72">
                  <c:v>75325.046859901195</c:v>
                </c:pt>
                <c:pt idx="73">
                  <c:v>73680.462708622086</c:v>
                </c:pt>
                <c:pt idx="74">
                  <c:v>72038.422479368513</c:v>
                </c:pt>
                <c:pt idx="75">
                  <c:v>70197.593150885194</c:v>
                </c:pt>
                <c:pt idx="76">
                  <c:v>68238.099300163318</c:v>
                </c:pt>
                <c:pt idx="77">
                  <c:v>66196.739348471092</c:v>
                </c:pt>
                <c:pt idx="78">
                  <c:v>63981.443760409791</c:v>
                </c:pt>
                <c:pt idx="79">
                  <c:v>61635.637460882397</c:v>
                </c:pt>
                <c:pt idx="80">
                  <c:v>59081.525441795719</c:v>
                </c:pt>
                <c:pt idx="81">
                  <c:v>56307.992822363012</c:v>
                </c:pt>
                <c:pt idx="82">
                  <c:v>53335.416796875958</c:v>
                </c:pt>
                <c:pt idx="83">
                  <c:v>50145.17543941582</c:v>
                </c:pt>
                <c:pt idx="84">
                  <c:v>46809.14227385242</c:v>
                </c:pt>
                <c:pt idx="85">
                  <c:v>43253.388289788069</c:v>
                </c:pt>
                <c:pt idx="86">
                  <c:v>39501.023485902879</c:v>
                </c:pt>
                <c:pt idx="87">
                  <c:v>35735.817051679871</c:v>
                </c:pt>
                <c:pt idx="88">
                  <c:v>31800.031306429173</c:v>
                </c:pt>
                <c:pt idx="89">
                  <c:v>27903.157128720773</c:v>
                </c:pt>
                <c:pt idx="90">
                  <c:v>24057.263528659827</c:v>
                </c:pt>
                <c:pt idx="91">
                  <c:v>20451.025664496188</c:v>
                </c:pt>
                <c:pt idx="92">
                  <c:v>17037.960744819131</c:v>
                </c:pt>
                <c:pt idx="93">
                  <c:v>13862.207931440542</c:v>
                </c:pt>
                <c:pt idx="94">
                  <c:v>11001.5188319073</c:v>
                </c:pt>
                <c:pt idx="95">
                  <c:v>8330.9647809532307</c:v>
                </c:pt>
                <c:pt idx="96">
                  <c:v>6488.2551515543801</c:v>
                </c:pt>
                <c:pt idx="97">
                  <c:v>4738.7570179885161</c:v>
                </c:pt>
                <c:pt idx="98">
                  <c:v>3326.3666881008512</c:v>
                </c:pt>
                <c:pt idx="99">
                  <c:v>2397.3751166285101</c:v>
                </c:pt>
                <c:pt idx="100">
                  <c:v>1612.9760131073997</c:v>
                </c:pt>
                <c:pt idx="101">
                  <c:v>1067.7591525710081</c:v>
                </c:pt>
                <c:pt idx="102">
                  <c:v>699.42473529910887</c:v>
                </c:pt>
                <c:pt idx="103">
                  <c:v>466.8067730538346</c:v>
                </c:pt>
                <c:pt idx="104">
                  <c:v>327.6082914205125</c:v>
                </c:pt>
                <c:pt idx="105">
                  <c:v>242.00701112345672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72D-4CF2-A0FE-252488172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8037791"/>
        <c:axId val="1426621983"/>
      </c:scatterChart>
      <c:valAx>
        <c:axId val="1428037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&quot; 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26621983"/>
        <c:crosses val="autoZero"/>
        <c:crossBetween val="midCat"/>
      </c:valAx>
      <c:valAx>
        <c:axId val="1426621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280377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545524</xdr:colOff>
      <xdr:row>3</xdr:row>
      <xdr:rowOff>47623</xdr:rowOff>
    </xdr:from>
    <xdr:to>
      <xdr:col>25</xdr:col>
      <xdr:colOff>128889</xdr:colOff>
      <xdr:row>21</xdr:row>
      <xdr:rowOff>55417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536864</xdr:colOff>
      <xdr:row>21</xdr:row>
      <xdr:rowOff>178053</xdr:rowOff>
    </xdr:from>
    <xdr:to>
      <xdr:col>25</xdr:col>
      <xdr:colOff>120229</xdr:colOff>
      <xdr:row>39</xdr:row>
      <xdr:rowOff>185847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446315</xdr:colOff>
      <xdr:row>3</xdr:row>
      <xdr:rowOff>69272</xdr:rowOff>
    </xdr:from>
    <xdr:to>
      <xdr:col>30</xdr:col>
      <xdr:colOff>791680</xdr:colOff>
      <xdr:row>36</xdr:row>
      <xdr:rowOff>69273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458932</xdr:colOff>
      <xdr:row>4</xdr:row>
      <xdr:rowOff>87457</xdr:rowOff>
    </xdr:from>
    <xdr:to>
      <xdr:col>24</xdr:col>
      <xdr:colOff>42297</xdr:colOff>
      <xdr:row>22</xdr:row>
      <xdr:rowOff>95251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217714</xdr:colOff>
      <xdr:row>3</xdr:row>
      <xdr:rowOff>163284</xdr:rowOff>
    </xdr:from>
    <xdr:to>
      <xdr:col>19</xdr:col>
      <xdr:colOff>762000</xdr:colOff>
      <xdr:row>18</xdr:row>
      <xdr:rowOff>130627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4B8ED2A-E0AB-43ED-B07D-6E3A057C76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22</xdr:row>
      <xdr:rowOff>0</xdr:rowOff>
    </xdr:from>
    <xdr:to>
      <xdr:col>19</xdr:col>
      <xdr:colOff>0</xdr:colOff>
      <xdr:row>41</xdr:row>
      <xdr:rowOff>157163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</xdr:row>
      <xdr:rowOff>0</xdr:rowOff>
    </xdr:from>
    <xdr:to>
      <xdr:col>19</xdr:col>
      <xdr:colOff>0</xdr:colOff>
      <xdr:row>21</xdr:row>
      <xdr:rowOff>119063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185057</xdr:colOff>
      <xdr:row>3</xdr:row>
      <xdr:rowOff>87091</xdr:rowOff>
    </xdr:from>
    <xdr:to>
      <xdr:col>21</xdr:col>
      <xdr:colOff>729343</xdr:colOff>
      <xdr:row>18</xdr:row>
      <xdr:rowOff>54434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D602685-AD10-4F7F-B5C9-A4D31F0A00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125186</xdr:colOff>
      <xdr:row>18</xdr:row>
      <xdr:rowOff>152400</xdr:rowOff>
    </xdr:from>
    <xdr:to>
      <xdr:col>21</xdr:col>
      <xdr:colOff>669472</xdr:colOff>
      <xdr:row>33</xdr:row>
      <xdr:rowOff>119743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A20BDC7-76A0-4175-805D-6597EBBB5A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204106</xdr:colOff>
      <xdr:row>1</xdr:row>
      <xdr:rowOff>32657</xdr:rowOff>
    </xdr:from>
    <xdr:to>
      <xdr:col>18</xdr:col>
      <xdr:colOff>620486</xdr:colOff>
      <xdr:row>15</xdr:row>
      <xdr:rowOff>152400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E9A1885-D928-4B06-B98C-977EAAFED6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288472</xdr:colOff>
      <xdr:row>16</xdr:row>
      <xdr:rowOff>81644</xdr:rowOff>
    </xdr:from>
    <xdr:to>
      <xdr:col>18</xdr:col>
      <xdr:colOff>636814</xdr:colOff>
      <xdr:row>31</xdr:row>
      <xdr:rowOff>48986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C80F89E-EF3B-428C-B8D6-EACE60772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408214</xdr:colOff>
      <xdr:row>32</xdr:row>
      <xdr:rowOff>10885</xdr:rowOff>
    </xdr:from>
    <xdr:to>
      <xdr:col>18</xdr:col>
      <xdr:colOff>756556</xdr:colOff>
      <xdr:row>46</xdr:row>
      <xdr:rowOff>163285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1D915B4D-B2B4-43CD-BC3E-C410851E00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insee.fr/fr/statistiques/fichier/3053193/T73.xls" TargetMode="External"/><Relationship Id="rId7" Type="http://schemas.openxmlformats.org/officeDocument/2006/relationships/hyperlink" Target="https://www.insee.fr/fr/statistiques/2117274?sommaire=2117290" TargetMode="External"/><Relationship Id="rId2" Type="http://schemas.openxmlformats.org/officeDocument/2006/relationships/hyperlink" Target="https://www.insee.fr/fr/statistiques/fichier/3124970/T77.xls" TargetMode="External"/><Relationship Id="rId1" Type="http://schemas.openxmlformats.org/officeDocument/2006/relationships/hyperlink" Target="https://www.insee.fr/fr/statistiques/2045470" TargetMode="External"/><Relationship Id="rId6" Type="http://schemas.openxmlformats.org/officeDocument/2006/relationships/hyperlink" Target="https://www.insee.fr/fr/statistiques/1406298?sommaire=1406302" TargetMode="External"/><Relationship Id="rId5" Type="http://schemas.openxmlformats.org/officeDocument/2006/relationships/hyperlink" Target="https://www.insee.fr/fr/statistiques/4503164?sommaire=4503178" TargetMode="External"/><Relationship Id="rId4" Type="http://schemas.openxmlformats.org/officeDocument/2006/relationships/hyperlink" Target="https://www.insee.fr/fr/statistiques/fichier/4503164/fm_t6.xlsx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see.fr/fr/statistiques/fichier/3124970/T77.xls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C08D9-B091-4C03-9A36-49298068F454}">
  <dimension ref="B2:O30"/>
  <sheetViews>
    <sheetView topLeftCell="A7" workbookViewId="0">
      <selection activeCell="H26" sqref="H26"/>
    </sheetView>
  </sheetViews>
  <sheetFormatPr baseColWidth="10" defaultColWidth="11.33203125" defaultRowHeight="14.25" x14ac:dyDescent="0.45"/>
  <cols>
    <col min="1" max="1" width="2.265625" style="172" customWidth="1"/>
    <col min="2" max="2" width="5.796875" style="172" customWidth="1"/>
    <col min="3" max="8" width="11.33203125" style="172"/>
    <col min="9" max="9" width="4.265625" style="172" customWidth="1"/>
    <col min="10" max="10" width="11.33203125" style="173"/>
    <col min="11" max="13" width="11.33203125" style="172"/>
    <col min="14" max="14" width="4.59765625" style="172" customWidth="1"/>
    <col min="15" max="16384" width="11.33203125" style="172"/>
  </cols>
  <sheetData>
    <row r="2" spans="2:15" x14ac:dyDescent="0.45">
      <c r="B2" s="171" t="s">
        <v>255</v>
      </c>
    </row>
    <row r="3" spans="2:15" x14ac:dyDescent="0.45">
      <c r="B3" s="172" t="s">
        <v>256</v>
      </c>
    </row>
    <row r="4" spans="2:15" x14ac:dyDescent="0.45">
      <c r="B4" s="172" t="s">
        <v>257</v>
      </c>
    </row>
    <row r="5" spans="2:15" x14ac:dyDescent="0.45">
      <c r="B5" s="172" t="s">
        <v>258</v>
      </c>
    </row>
    <row r="7" spans="2:15" x14ac:dyDescent="0.45">
      <c r="B7" s="171" t="s">
        <v>18</v>
      </c>
    </row>
    <row r="8" spans="2:15" x14ac:dyDescent="0.45">
      <c r="B8" s="172" t="s">
        <v>210</v>
      </c>
    </row>
    <row r="10" spans="2:15" x14ac:dyDescent="0.45">
      <c r="B10" s="174" t="s">
        <v>209</v>
      </c>
    </row>
    <row r="11" spans="2:15" x14ac:dyDescent="0.45">
      <c r="B11" s="175" t="s">
        <v>208</v>
      </c>
    </row>
    <row r="12" spans="2:15" x14ac:dyDescent="0.45">
      <c r="B12" s="175" t="s">
        <v>207</v>
      </c>
    </row>
    <row r="14" spans="2:15" x14ac:dyDescent="0.45">
      <c r="B14" s="171" t="s">
        <v>19</v>
      </c>
      <c r="D14" s="125" t="s">
        <v>259</v>
      </c>
    </row>
    <row r="15" spans="2:15" x14ac:dyDescent="0.45">
      <c r="J15" s="176"/>
      <c r="K15" s="176"/>
      <c r="L15" s="176"/>
      <c r="M15" s="176"/>
      <c r="N15" s="176"/>
      <c r="O15" s="176"/>
    </row>
    <row r="16" spans="2:15" x14ac:dyDescent="0.45">
      <c r="B16" s="172" t="s">
        <v>214</v>
      </c>
      <c r="J16" s="176"/>
      <c r="K16" s="176"/>
      <c r="L16" s="176"/>
      <c r="M16" s="176"/>
      <c r="N16" s="176"/>
      <c r="O16" s="176"/>
    </row>
    <row r="17" spans="2:15" x14ac:dyDescent="0.45">
      <c r="B17" s="177" t="s">
        <v>213</v>
      </c>
      <c r="J17" s="126" t="s">
        <v>237</v>
      </c>
      <c r="K17" s="176"/>
      <c r="L17" s="176"/>
      <c r="M17" s="176"/>
      <c r="N17" s="176"/>
      <c r="O17" s="126" t="s">
        <v>235</v>
      </c>
    </row>
    <row r="18" spans="2:15" x14ac:dyDescent="0.45">
      <c r="B18" s="177" t="s">
        <v>212</v>
      </c>
      <c r="J18" s="126" t="s">
        <v>238</v>
      </c>
      <c r="K18" s="176"/>
      <c r="L18" s="176"/>
      <c r="M18" s="176"/>
      <c r="N18" s="176"/>
      <c r="O18" s="126" t="s">
        <v>234</v>
      </c>
    </row>
    <row r="19" spans="2:15" x14ac:dyDescent="0.45">
      <c r="B19" s="177" t="s">
        <v>211</v>
      </c>
      <c r="J19" s="126" t="s">
        <v>260</v>
      </c>
      <c r="K19" s="176"/>
      <c r="L19" s="176"/>
      <c r="M19" s="176"/>
      <c r="N19" s="176"/>
      <c r="O19" s="126" t="s">
        <v>261</v>
      </c>
    </row>
    <row r="20" spans="2:15" x14ac:dyDescent="0.45">
      <c r="B20" s="177"/>
      <c r="J20" s="176"/>
      <c r="K20" s="176"/>
      <c r="L20" s="176"/>
      <c r="M20" s="176"/>
      <c r="N20" s="176"/>
      <c r="O20" s="176"/>
    </row>
    <row r="21" spans="2:15" x14ac:dyDescent="0.45">
      <c r="B21" s="172" t="s">
        <v>206</v>
      </c>
      <c r="O21" s="176"/>
    </row>
    <row r="22" spans="2:15" x14ac:dyDescent="0.45">
      <c r="B22" s="172" t="s">
        <v>262</v>
      </c>
      <c r="O22" s="176"/>
    </row>
    <row r="23" spans="2:15" x14ac:dyDescent="0.45">
      <c r="B23" s="172" t="s">
        <v>263</v>
      </c>
      <c r="O23" s="176"/>
    </row>
    <row r="24" spans="2:15" x14ac:dyDescent="0.45">
      <c r="B24" s="172" t="s">
        <v>264</v>
      </c>
    </row>
    <row r="25" spans="2:15" x14ac:dyDescent="0.45">
      <c r="B25" s="172" t="s">
        <v>265</v>
      </c>
    </row>
    <row r="26" spans="2:15" x14ac:dyDescent="0.45">
      <c r="B26" s="172" t="s">
        <v>266</v>
      </c>
    </row>
    <row r="27" spans="2:15" x14ac:dyDescent="0.45">
      <c r="B27" s="172" t="s">
        <v>267</v>
      </c>
    </row>
    <row r="28" spans="2:15" x14ac:dyDescent="0.45">
      <c r="B28" s="172" t="s">
        <v>268</v>
      </c>
    </row>
    <row r="30" spans="2:15" x14ac:dyDescent="0.45">
      <c r="B30" s="177"/>
    </row>
  </sheetData>
  <hyperlinks>
    <hyperlink ref="D14" r:id="rId1" xr:uid="{9EDA958D-EA54-4D4F-854C-130EDD5CF421}"/>
    <hyperlink ref="O18" r:id="rId2" xr:uid="{89983354-3EBA-4D36-826A-F01AB4C1116D}"/>
    <hyperlink ref="O17" r:id="rId3" xr:uid="{3983BC1D-37CC-452C-B850-488F917146BE}"/>
    <hyperlink ref="O19" r:id="rId4" xr:uid="{7557C45C-3BBA-45A5-B9FF-7B25283EDA20}"/>
    <hyperlink ref="J19" r:id="rId5" xr:uid="{8083DC38-3911-40DE-BFD7-B2409656D6B3}"/>
    <hyperlink ref="J17" r:id="rId6" xr:uid="{1CB6ECFA-D358-4490-86CE-E07FDE4453FC}"/>
    <hyperlink ref="J18" r:id="rId7" xr:uid="{FC62E17D-0FA2-4283-998D-954CF2C8FFFC}"/>
  </hyperlinks>
  <pageMargins left="0.78740157499999996" right="0.78740157499999996" top="0.984251969" bottom="0.984251969" header="0.4921259845" footer="0.4921259845"/>
  <pageSetup paperSize="9" orientation="portrait" r:id="rId8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1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L9"/>
    </sheetView>
  </sheetViews>
  <sheetFormatPr baseColWidth="10" defaultColWidth="11.33203125" defaultRowHeight="14.25" x14ac:dyDescent="0.45"/>
  <cols>
    <col min="1" max="1" width="5" style="61" customWidth="1"/>
    <col min="2" max="3" width="11.33203125" style="61"/>
    <col min="4" max="6" width="7" style="61" customWidth="1"/>
    <col min="7" max="9" width="11.33203125" style="61"/>
    <col min="10" max="10" width="7.796875" style="61" customWidth="1"/>
    <col min="11" max="11" width="11.33203125" style="61"/>
    <col min="12" max="12" width="8.265625" style="61" customWidth="1"/>
    <col min="13" max="16384" width="11.33203125" style="61"/>
  </cols>
  <sheetData>
    <row r="1" spans="1:16" x14ac:dyDescent="0.45">
      <c r="B1" s="136" t="s">
        <v>247</v>
      </c>
      <c r="C1" s="137"/>
      <c r="D1" s="137"/>
      <c r="E1" s="137"/>
      <c r="F1" s="138"/>
      <c r="G1" s="141" t="s">
        <v>248</v>
      </c>
      <c r="H1" s="142"/>
      <c r="I1" s="142"/>
      <c r="J1" s="142"/>
      <c r="K1" s="142"/>
      <c r="L1" s="143"/>
      <c r="P1" s="130" t="s">
        <v>242</v>
      </c>
    </row>
    <row r="2" spans="1:16" x14ac:dyDescent="0.45">
      <c r="B2" s="131" t="s">
        <v>28</v>
      </c>
      <c r="C2" s="132" t="s">
        <v>28</v>
      </c>
      <c r="D2" s="132" t="s">
        <v>28</v>
      </c>
      <c r="E2" s="132"/>
      <c r="F2" s="133" t="s">
        <v>28</v>
      </c>
      <c r="G2" s="139" t="s">
        <v>28</v>
      </c>
      <c r="H2" s="139" t="s">
        <v>28</v>
      </c>
      <c r="I2" s="139" t="s">
        <v>28</v>
      </c>
      <c r="J2" s="139" t="s">
        <v>28</v>
      </c>
      <c r="K2" s="139" t="s">
        <v>28</v>
      </c>
      <c r="L2" s="139" t="s">
        <v>28</v>
      </c>
      <c r="M2" s="169" t="s">
        <v>249</v>
      </c>
      <c r="N2" s="170"/>
    </row>
    <row r="3" spans="1:16" ht="15.75" x14ac:dyDescent="0.55000000000000004">
      <c r="A3" s="61" t="s">
        <v>0</v>
      </c>
      <c r="B3" s="134" t="s">
        <v>160</v>
      </c>
      <c r="C3" s="134" t="s">
        <v>161</v>
      </c>
      <c r="D3" s="134" t="s">
        <v>162</v>
      </c>
      <c r="E3" s="134" t="s">
        <v>163</v>
      </c>
      <c r="F3" s="135" t="s">
        <v>246</v>
      </c>
      <c r="G3" s="134" t="s">
        <v>165</v>
      </c>
      <c r="H3" s="135" t="s">
        <v>169</v>
      </c>
      <c r="I3" s="140" t="s">
        <v>171</v>
      </c>
      <c r="J3" s="140" t="s">
        <v>172</v>
      </c>
      <c r="K3" s="135" t="s">
        <v>166</v>
      </c>
      <c r="L3" s="135" t="s">
        <v>167</v>
      </c>
      <c r="M3" s="144" t="s">
        <v>240</v>
      </c>
      <c r="N3" s="144" t="s">
        <v>241</v>
      </c>
    </row>
    <row r="4" spans="1:16" x14ac:dyDescent="0.45">
      <c r="A4" s="61">
        <v>0</v>
      </c>
      <c r="B4" s="65">
        <v>385670</v>
      </c>
      <c r="C4" s="65">
        <v>384840</v>
      </c>
      <c r="D4" s="65">
        <v>1287</v>
      </c>
      <c r="E4" s="65">
        <v>159</v>
      </c>
      <c r="F4" s="61">
        <f>2*(E4+D4)/(B4+C4)</f>
        <v>3.7533581653709882E-3</v>
      </c>
      <c r="G4" s="65">
        <v>1000000</v>
      </c>
      <c r="H4" s="65">
        <f>(G4-G5)/(LN(G4/G5))</f>
        <v>998125.66666535719</v>
      </c>
      <c r="I4" s="65">
        <f>SUM(H4:$H$109)</f>
        <v>79280500.706552163</v>
      </c>
      <c r="J4" s="68">
        <f>I4/G4</f>
        <v>79.280500706552161</v>
      </c>
      <c r="K4" s="78">
        <f>L4/G4</f>
        <v>3.7463231210447846E-3</v>
      </c>
      <c r="L4" s="65">
        <f>G4-G5</f>
        <v>3746.3231210447848</v>
      </c>
      <c r="M4" s="65">
        <f>'Homme a'!G4</f>
        <v>1000000</v>
      </c>
      <c r="N4" s="65">
        <f>G4</f>
        <v>1000000</v>
      </c>
    </row>
    <row r="5" spans="1:16" x14ac:dyDescent="0.45">
      <c r="A5" s="61">
        <v>1</v>
      </c>
      <c r="B5" s="65">
        <v>390569</v>
      </c>
      <c r="C5" s="65">
        <v>387297</v>
      </c>
      <c r="D5" s="65">
        <v>59</v>
      </c>
      <c r="E5" s="65">
        <v>52</v>
      </c>
      <c r="F5" s="61">
        <f t="shared" ref="F5:F68" si="0">2*(E5+D5)/(B5+C5)</f>
        <v>2.8539619934538855E-4</v>
      </c>
      <c r="G5" s="65">
        <f>G4*EXP(-F4)</f>
        <v>996253.67687895522</v>
      </c>
      <c r="H5" s="65">
        <f t="shared" ref="H5:H68" si="1">(G5-G6)/(LN(G5/G6))</f>
        <v>996111.52689571003</v>
      </c>
      <c r="I5" s="65">
        <f>SUM(H5:$H$109)</f>
        <v>78282375.039886817</v>
      </c>
      <c r="J5" s="68">
        <f>I5/G5</f>
        <v>78.576748931184241</v>
      </c>
      <c r="K5" s="78">
        <f t="shared" ref="K5:K68" si="2">L5/G5</f>
        <v>2.853554777241152E-4</v>
      </c>
      <c r="L5" s="65">
        <f t="shared" ref="L5:L68" si="3">G5-G6</f>
        <v>284.28644390020054</v>
      </c>
      <c r="M5" s="65">
        <f>'Homme a'!G5</f>
        <v>996256.00432948803</v>
      </c>
      <c r="N5" s="65">
        <f t="shared" ref="N5:N68" si="4">G5</f>
        <v>996253.67687895522</v>
      </c>
    </row>
    <row r="6" spans="1:16" x14ac:dyDescent="0.45">
      <c r="A6" s="61">
        <v>2</v>
      </c>
      <c r="B6" s="65">
        <v>392386</v>
      </c>
      <c r="C6" s="65">
        <v>391851</v>
      </c>
      <c r="D6" s="65">
        <v>32</v>
      </c>
      <c r="E6" s="65">
        <v>28</v>
      </c>
      <c r="F6" s="61">
        <f t="shared" si="0"/>
        <v>1.5301496868931204E-4</v>
      </c>
      <c r="G6" s="65">
        <f t="shared" ref="G6:G69" si="5">G5*EXP(-F5)</f>
        <v>995969.39043505501</v>
      </c>
      <c r="H6" s="65">
        <f t="shared" si="1"/>
        <v>995893.19520924077</v>
      </c>
      <c r="I6" s="65">
        <f>SUM(H6:$H$109)</f>
        <v>77286263.512991115</v>
      </c>
      <c r="J6" s="68">
        <f t="shared" ref="J6:J69" si="6">I6/G6</f>
        <v>77.599034925391905</v>
      </c>
      <c r="K6" s="78">
        <f t="shared" si="2"/>
        <v>1.5300326249611517E-4</v>
      </c>
      <c r="L6" s="65">
        <f t="shared" si="3"/>
        <v>152.38656608283054</v>
      </c>
      <c r="M6" s="65">
        <f>'Homme a'!G6</f>
        <v>995971.63951678504</v>
      </c>
      <c r="N6" s="65">
        <f t="shared" si="4"/>
        <v>995969.39043505501</v>
      </c>
    </row>
    <row r="7" spans="1:16" x14ac:dyDescent="0.45">
      <c r="A7" s="61">
        <v>3</v>
      </c>
      <c r="B7" s="65">
        <v>404210</v>
      </c>
      <c r="C7" s="65">
        <v>395768</v>
      </c>
      <c r="D7" s="65">
        <v>31</v>
      </c>
      <c r="E7" s="65">
        <v>21</v>
      </c>
      <c r="F7" s="61">
        <f t="shared" si="0"/>
        <v>1.300035750983152E-4</v>
      </c>
      <c r="G7" s="65">
        <f t="shared" si="5"/>
        <v>995817.00386897218</v>
      </c>
      <c r="H7" s="65">
        <f t="shared" si="1"/>
        <v>995752.27678915672</v>
      </c>
      <c r="I7" s="65">
        <f>SUM(H7:$H$109)</f>
        <v>76290370.31778188</v>
      </c>
      <c r="J7" s="68">
        <f t="shared" si="6"/>
        <v>76.610833136386205</v>
      </c>
      <c r="K7" s="78">
        <f t="shared" si="2"/>
        <v>1.2999512499983789E-4</v>
      </c>
      <c r="L7" s="65">
        <f t="shared" si="3"/>
        <v>129.4513558949111</v>
      </c>
      <c r="M7" s="65">
        <f>'Homme a'!G7</f>
        <v>995819.24639060418</v>
      </c>
      <c r="N7" s="65">
        <f t="shared" si="4"/>
        <v>995817.00386897218</v>
      </c>
    </row>
    <row r="8" spans="1:16" x14ac:dyDescent="0.45">
      <c r="A8" s="61">
        <v>4</v>
      </c>
      <c r="B8" s="65">
        <v>404007</v>
      </c>
      <c r="C8" s="65">
        <v>408248</v>
      </c>
      <c r="D8" s="65">
        <v>24</v>
      </c>
      <c r="E8" s="65">
        <v>24</v>
      </c>
      <c r="F8" s="61">
        <f t="shared" si="0"/>
        <v>1.1818948482927159E-4</v>
      </c>
      <c r="G8" s="65">
        <f t="shared" si="5"/>
        <v>995687.55251307727</v>
      </c>
      <c r="H8" s="65">
        <f t="shared" si="1"/>
        <v>995628.71493138629</v>
      </c>
      <c r="I8" s="65">
        <f>SUM(H8:$H$109)</f>
        <v>75294618.040992737</v>
      </c>
      <c r="J8" s="68">
        <f t="shared" si="6"/>
        <v>75.620728461405392</v>
      </c>
      <c r="K8" s="78">
        <f t="shared" si="2"/>
        <v>1.1818250072726292E-4</v>
      </c>
      <c r="L8" s="65">
        <f t="shared" si="3"/>
        <v>117.67284489900339</v>
      </c>
      <c r="M8" s="65">
        <f>'Homme a'!G8</f>
        <v>995689.51931804488</v>
      </c>
      <c r="N8" s="65">
        <f t="shared" si="4"/>
        <v>995687.55251307727</v>
      </c>
    </row>
    <row r="9" spans="1:16" x14ac:dyDescent="0.45">
      <c r="A9" s="61">
        <v>5</v>
      </c>
      <c r="B9" s="65">
        <v>406201</v>
      </c>
      <c r="C9" s="65">
        <v>407031</v>
      </c>
      <c r="D9" s="65">
        <v>23</v>
      </c>
      <c r="E9" s="65">
        <v>17</v>
      </c>
      <c r="F9" s="61">
        <f t="shared" si="0"/>
        <v>9.8372912034942061E-5</v>
      </c>
      <c r="G9" s="65">
        <f t="shared" si="5"/>
        <v>995569.87966817827</v>
      </c>
      <c r="H9" s="65">
        <f t="shared" si="1"/>
        <v>995520.91271941899</v>
      </c>
      <c r="I9" s="65">
        <f>SUM(H9:$H$109)</f>
        <v>74298989.326061338</v>
      </c>
      <c r="J9" s="68">
        <f t="shared" si="6"/>
        <v>74.629607467458797</v>
      </c>
      <c r="K9" s="78">
        <f t="shared" si="2"/>
        <v>9.8368073578700415E-5</v>
      </c>
      <c r="L9" s="65">
        <f t="shared" si="3"/>
        <v>97.93229117593728</v>
      </c>
      <c r="M9" s="65">
        <f>'Homme a'!G9</f>
        <v>995571.84299640183</v>
      </c>
      <c r="N9" s="65">
        <f t="shared" si="4"/>
        <v>995569.87966817827</v>
      </c>
    </row>
    <row r="10" spans="1:16" x14ac:dyDescent="0.45">
      <c r="A10" s="61">
        <v>6</v>
      </c>
      <c r="B10" s="65">
        <v>404561</v>
      </c>
      <c r="C10" s="65">
        <v>409135</v>
      </c>
      <c r="D10" s="65">
        <v>23</v>
      </c>
      <c r="E10" s="65">
        <v>15</v>
      </c>
      <c r="F10" s="61">
        <f t="shared" si="0"/>
        <v>9.3400975302815797E-5</v>
      </c>
      <c r="G10" s="65">
        <f t="shared" si="5"/>
        <v>995471.94737700233</v>
      </c>
      <c r="H10" s="65">
        <f t="shared" si="1"/>
        <v>995425.45979827503</v>
      </c>
      <c r="I10" s="65">
        <f>SUM(H10:$H$109)</f>
        <v>73303468.413341939</v>
      </c>
      <c r="J10" s="68">
        <f t="shared" si="6"/>
        <v>73.636900172316615</v>
      </c>
      <c r="K10" s="78">
        <f t="shared" si="2"/>
        <v>9.3396613567579785E-5</v>
      </c>
      <c r="L10" s="65">
        <f t="shared" si="3"/>
        <v>92.973708786536008</v>
      </c>
      <c r="M10" s="65">
        <f>'Homme a'!G10</f>
        <v>995473.92611952883</v>
      </c>
      <c r="N10" s="65">
        <f t="shared" si="4"/>
        <v>995471.94737700233</v>
      </c>
    </row>
    <row r="11" spans="1:16" x14ac:dyDescent="0.45">
      <c r="A11" s="61">
        <v>7</v>
      </c>
      <c r="B11" s="65">
        <v>411728</v>
      </c>
      <c r="C11" s="65">
        <v>406590</v>
      </c>
      <c r="D11" s="65">
        <v>21</v>
      </c>
      <c r="E11" s="65">
        <v>19</v>
      </c>
      <c r="F11" s="61">
        <f t="shared" si="0"/>
        <v>9.7761505918237169E-5</v>
      </c>
      <c r="G11" s="65">
        <f t="shared" si="5"/>
        <v>995378.9736682158</v>
      </c>
      <c r="H11" s="65">
        <f t="shared" si="1"/>
        <v>995330.3203792678</v>
      </c>
      <c r="I11" s="65">
        <f>SUM(H11:$H$109)</f>
        <v>72308042.953543663</v>
      </c>
      <c r="J11" s="68">
        <f t="shared" si="6"/>
        <v>72.643731549874701</v>
      </c>
      <c r="K11" s="78">
        <f t="shared" si="2"/>
        <v>9.775672741800962E-5</v>
      </c>
      <c r="L11" s="65">
        <f t="shared" si="3"/>
        <v>97.30499100650195</v>
      </c>
      <c r="M11" s="65">
        <f>'Homme a'!G11</f>
        <v>995381.06020258216</v>
      </c>
      <c r="N11" s="65">
        <f t="shared" si="4"/>
        <v>995378.9736682158</v>
      </c>
    </row>
    <row r="12" spans="1:16" x14ac:dyDescent="0.45">
      <c r="A12" s="61">
        <v>8</v>
      </c>
      <c r="B12" s="65">
        <v>403602</v>
      </c>
      <c r="C12" s="65">
        <v>414271</v>
      </c>
      <c r="D12" s="65">
        <v>16</v>
      </c>
      <c r="E12" s="65">
        <v>14</v>
      </c>
      <c r="F12" s="61">
        <f t="shared" si="0"/>
        <v>7.3361023043920021E-5</v>
      </c>
      <c r="G12" s="65">
        <f t="shared" si="5"/>
        <v>995281.66867720929</v>
      </c>
      <c r="H12" s="65">
        <f t="shared" si="1"/>
        <v>995245.16213025781</v>
      </c>
      <c r="I12" s="65">
        <f>SUM(H12:$H$109)</f>
        <v>71312712.633164406</v>
      </c>
      <c r="J12" s="68">
        <f t="shared" si="6"/>
        <v>71.650784775272101</v>
      </c>
      <c r="K12" s="78">
        <f t="shared" si="2"/>
        <v>7.3358332189922811E-5</v>
      </c>
      <c r="L12" s="65">
        <f t="shared" si="3"/>
        <v>73.012203273363411</v>
      </c>
      <c r="M12" s="65">
        <f>'Homme a'!G12</f>
        <v>995283.72089194576</v>
      </c>
      <c r="N12" s="65">
        <f t="shared" si="4"/>
        <v>995281.66867720929</v>
      </c>
    </row>
    <row r="13" spans="1:16" x14ac:dyDescent="0.45">
      <c r="A13" s="61">
        <v>9</v>
      </c>
      <c r="B13" s="65">
        <v>401499</v>
      </c>
      <c r="C13" s="65">
        <v>405865</v>
      </c>
      <c r="D13" s="65">
        <v>14</v>
      </c>
      <c r="E13" s="65">
        <v>21</v>
      </c>
      <c r="F13" s="61">
        <f t="shared" si="0"/>
        <v>8.6701908928314865E-5</v>
      </c>
      <c r="G13" s="65">
        <f t="shared" si="5"/>
        <v>995208.65647393593</v>
      </c>
      <c r="H13" s="65">
        <f t="shared" si="1"/>
        <v>995165.51447556401</v>
      </c>
      <c r="I13" s="65">
        <f>SUM(H13:$H$109)</f>
        <v>70317467.471034124</v>
      </c>
      <c r="J13" s="68">
        <f t="shared" si="6"/>
        <v>70.656004661546774</v>
      </c>
      <c r="K13" s="78">
        <f t="shared" si="2"/>
        <v>8.6698150426435565E-5</v>
      </c>
      <c r="L13" s="65">
        <f t="shared" si="3"/>
        <v>86.282749804668128</v>
      </c>
      <c r="M13" s="65">
        <f>'Homme a'!G13</f>
        <v>995210.7597596324</v>
      </c>
      <c r="N13" s="65">
        <f t="shared" si="4"/>
        <v>995208.65647393593</v>
      </c>
    </row>
    <row r="14" spans="1:16" x14ac:dyDescent="0.45">
      <c r="A14" s="61">
        <v>10</v>
      </c>
      <c r="B14" s="65">
        <v>399857</v>
      </c>
      <c r="C14" s="65">
        <v>403488</v>
      </c>
      <c r="D14" s="65">
        <v>15</v>
      </c>
      <c r="E14" s="65">
        <v>9</v>
      </c>
      <c r="F14" s="61">
        <f t="shared" si="0"/>
        <v>5.9750169603346011E-5</v>
      </c>
      <c r="G14" s="65">
        <f t="shared" si="5"/>
        <v>995122.37372413126</v>
      </c>
      <c r="H14" s="65">
        <f t="shared" si="1"/>
        <v>995092.64495116123</v>
      </c>
      <c r="I14" s="65">
        <f>SUM(H14:$H$109)</f>
        <v>69322301.95655857</v>
      </c>
      <c r="J14" s="68">
        <f t="shared" si="6"/>
        <v>69.662087585396975</v>
      </c>
      <c r="K14" s="78">
        <f t="shared" si="2"/>
        <v>5.9748384597576704E-5</v>
      </c>
      <c r="L14" s="65">
        <f t="shared" si="3"/>
        <v>59.456954306922853</v>
      </c>
      <c r="M14" s="65">
        <f>'Homme a'!G14</f>
        <v>995124.38021758106</v>
      </c>
      <c r="N14" s="65">
        <f t="shared" si="4"/>
        <v>995122.37372413126</v>
      </c>
    </row>
    <row r="15" spans="1:16" x14ac:dyDescent="0.45">
      <c r="A15" s="61">
        <v>11</v>
      </c>
      <c r="B15" s="65">
        <v>403017</v>
      </c>
      <c r="C15" s="65">
        <v>401645</v>
      </c>
      <c r="D15" s="65">
        <v>14</v>
      </c>
      <c r="E15" s="65">
        <v>16</v>
      </c>
      <c r="F15" s="61">
        <f t="shared" si="0"/>
        <v>7.4565469725176536E-5</v>
      </c>
      <c r="G15" s="65">
        <f t="shared" si="5"/>
        <v>995062.91676982434</v>
      </c>
      <c r="H15" s="65">
        <f t="shared" si="1"/>
        <v>995025.81902567914</v>
      </c>
      <c r="I15" s="65">
        <f>SUM(H15:$H$109)</f>
        <v>68327209.31160742</v>
      </c>
      <c r="J15" s="68">
        <f t="shared" si="6"/>
        <v>68.666220155617268</v>
      </c>
      <c r="K15" s="78">
        <f t="shared" si="2"/>
        <v>7.4562689789673631E-5</v>
      </c>
      <c r="L15" s="65">
        <f t="shared" si="3"/>
        <v>74.194567584316246</v>
      </c>
      <c r="M15" s="65">
        <f>'Homme a'!G15</f>
        <v>995064.9895479352</v>
      </c>
      <c r="N15" s="65">
        <f t="shared" si="4"/>
        <v>995062.91676982434</v>
      </c>
    </row>
    <row r="16" spans="1:16" x14ac:dyDescent="0.45">
      <c r="A16" s="61">
        <v>12</v>
      </c>
      <c r="B16" s="65">
        <v>408680</v>
      </c>
      <c r="C16" s="65">
        <v>404313</v>
      </c>
      <c r="D16" s="65">
        <v>16</v>
      </c>
      <c r="E16" s="65">
        <v>26</v>
      </c>
      <c r="F16" s="61">
        <f t="shared" si="0"/>
        <v>1.033219228209837E-4</v>
      </c>
      <c r="G16" s="65">
        <f t="shared" si="5"/>
        <v>994988.72220224002</v>
      </c>
      <c r="H16" s="65">
        <f t="shared" si="1"/>
        <v>994937.32189820404</v>
      </c>
      <c r="I16" s="65">
        <f>SUM(H16:$H$109)</f>
        <v>67332183.49258174</v>
      </c>
      <c r="J16" s="68">
        <f t="shared" si="6"/>
        <v>67.671303191812356</v>
      </c>
      <c r="K16" s="78">
        <f t="shared" si="2"/>
        <v>1.0331658529493489E-4</v>
      </c>
      <c r="L16" s="65">
        <f t="shared" si="3"/>
        <v>102.79883718490601</v>
      </c>
      <c r="M16" s="65">
        <f>'Homme a'!G16</f>
        <v>994990.80286389228</v>
      </c>
      <c r="N16" s="65">
        <f t="shared" si="4"/>
        <v>994988.72220224002</v>
      </c>
    </row>
    <row r="17" spans="1:14" x14ac:dyDescent="0.45">
      <c r="A17" s="61">
        <v>13</v>
      </c>
      <c r="B17" s="65">
        <v>417436</v>
      </c>
      <c r="C17" s="65">
        <v>410379</v>
      </c>
      <c r="D17" s="65">
        <v>20</v>
      </c>
      <c r="E17" s="65">
        <v>22</v>
      </c>
      <c r="F17" s="61">
        <f t="shared" si="0"/>
        <v>1.0147194723458744E-4</v>
      </c>
      <c r="G17" s="65">
        <f t="shared" si="5"/>
        <v>994885.92336505512</v>
      </c>
      <c r="H17" s="65">
        <f t="shared" si="1"/>
        <v>994835.44856589835</v>
      </c>
      <c r="I17" s="65">
        <f>SUM(H17:$H$109)</f>
        <v>66337246.170683563</v>
      </c>
      <c r="J17" s="68">
        <f t="shared" si="6"/>
        <v>66.678243819459823</v>
      </c>
      <c r="K17" s="78">
        <f t="shared" si="2"/>
        <v>1.0146679913073146E-4</v>
      </c>
      <c r="L17" s="65">
        <f t="shared" si="3"/>
        <v>100.94789014407434</v>
      </c>
      <c r="M17" s="65">
        <f>'Homme a'!G17</f>
        <v>994888.13108117494</v>
      </c>
      <c r="N17" s="65">
        <f t="shared" si="4"/>
        <v>994885.92336505512</v>
      </c>
    </row>
    <row r="18" spans="1:14" x14ac:dyDescent="0.45">
      <c r="A18" s="61">
        <v>14</v>
      </c>
      <c r="B18" s="65">
        <v>399808</v>
      </c>
      <c r="C18" s="65">
        <v>419125</v>
      </c>
      <c r="D18" s="65">
        <v>27</v>
      </c>
      <c r="E18" s="65">
        <v>27</v>
      </c>
      <c r="F18" s="61">
        <f t="shared" si="0"/>
        <v>1.3187892049776966E-4</v>
      </c>
      <c r="G18" s="65">
        <f t="shared" si="5"/>
        <v>994784.97547491104</v>
      </c>
      <c r="H18" s="65">
        <f t="shared" si="1"/>
        <v>994719.38277469063</v>
      </c>
      <c r="I18" s="65">
        <f>SUM(H18:$H$109)</f>
        <v>65342410.722117662</v>
      </c>
      <c r="J18" s="68">
        <f t="shared" si="6"/>
        <v>65.684959396298837</v>
      </c>
      <c r="K18" s="78">
        <f t="shared" si="2"/>
        <v>1.3187022485513776E-4</v>
      </c>
      <c r="L18" s="65">
        <f t="shared" si="3"/>
        <v>131.18251839838922</v>
      </c>
      <c r="M18" s="65">
        <f>'Homme a'!G18</f>
        <v>994787.21641070826</v>
      </c>
      <c r="N18" s="65">
        <f t="shared" si="4"/>
        <v>994784.97547491104</v>
      </c>
    </row>
    <row r="19" spans="1:14" x14ac:dyDescent="0.45">
      <c r="A19" s="61">
        <v>15</v>
      </c>
      <c r="B19" s="65">
        <v>397444</v>
      </c>
      <c r="C19" s="65">
        <v>401810</v>
      </c>
      <c r="D19" s="65">
        <v>30</v>
      </c>
      <c r="E19" s="65">
        <v>39</v>
      </c>
      <c r="F19" s="61">
        <f t="shared" si="0"/>
        <v>1.7266100638845723E-4</v>
      </c>
      <c r="G19" s="65">
        <f t="shared" si="5"/>
        <v>994653.79295651265</v>
      </c>
      <c r="H19" s="65">
        <f t="shared" si="1"/>
        <v>994567.92893569544</v>
      </c>
      <c r="I19" s="65">
        <f>SUM(H19:$H$109)</f>
        <v>64347691.339342967</v>
      </c>
      <c r="J19" s="68">
        <f t="shared" si="6"/>
        <v>64.693556486700416</v>
      </c>
      <c r="K19" s="78">
        <f t="shared" si="2"/>
        <v>1.7264610133470851E-4</v>
      </c>
      <c r="L19" s="65">
        <f t="shared" si="3"/>
        <v>171.72309953172226</v>
      </c>
      <c r="M19" s="65">
        <f>'Homme a'!G19</f>
        <v>994655.96036717761</v>
      </c>
      <c r="N19" s="65">
        <f t="shared" si="4"/>
        <v>994653.79295651265</v>
      </c>
    </row>
    <row r="20" spans="1:14" x14ac:dyDescent="0.45">
      <c r="A20" s="61">
        <v>16</v>
      </c>
      <c r="B20" s="65">
        <v>392856</v>
      </c>
      <c r="C20" s="65">
        <v>400066</v>
      </c>
      <c r="D20" s="65">
        <v>35</v>
      </c>
      <c r="E20" s="65">
        <v>53</v>
      </c>
      <c r="F20" s="61">
        <f t="shared" si="0"/>
        <v>2.2196382494116699E-4</v>
      </c>
      <c r="G20" s="65">
        <f t="shared" si="5"/>
        <v>994482.06985698093</v>
      </c>
      <c r="H20" s="65">
        <f t="shared" si="1"/>
        <v>994371.7085001301</v>
      </c>
      <c r="I20" s="65">
        <f>SUM(H20:$H$109)</f>
        <v>63353123.410407275</v>
      </c>
      <c r="J20" s="68">
        <f t="shared" si="6"/>
        <v>63.704641170170369</v>
      </c>
      <c r="K20" s="78">
        <f t="shared" si="2"/>
        <v>2.2193919279386539E-4</v>
      </c>
      <c r="L20" s="65">
        <f t="shared" si="3"/>
        <v>220.7145478320308</v>
      </c>
      <c r="M20" s="65">
        <f>'Homme a'!G20</f>
        <v>994484.10740485834</v>
      </c>
      <c r="N20" s="65">
        <f t="shared" si="4"/>
        <v>994482.06985698093</v>
      </c>
    </row>
    <row r="21" spans="1:14" x14ac:dyDescent="0.45">
      <c r="A21" s="61">
        <v>17</v>
      </c>
      <c r="B21" s="65">
        <v>394009</v>
      </c>
      <c r="C21" s="65">
        <v>392360</v>
      </c>
      <c r="D21" s="65">
        <v>45</v>
      </c>
      <c r="E21" s="65">
        <v>73</v>
      </c>
      <c r="F21" s="61">
        <f t="shared" si="0"/>
        <v>3.0011355991907109E-4</v>
      </c>
      <c r="G21" s="65">
        <f t="shared" si="5"/>
        <v>994261.3553091489</v>
      </c>
      <c r="H21" s="65">
        <f t="shared" si="1"/>
        <v>994112.17457583337</v>
      </c>
      <c r="I21" s="65">
        <f>SUM(H21:$H$109)</f>
        <v>62358751.701907143</v>
      </c>
      <c r="J21" s="68">
        <f t="shared" si="6"/>
        <v>62.718671875281458</v>
      </c>
      <c r="K21" s="78">
        <f t="shared" si="2"/>
        <v>3.0006853034944612E-4</v>
      </c>
      <c r="L21" s="65">
        <f t="shared" si="3"/>
        <v>298.34654367086478</v>
      </c>
      <c r="M21" s="65">
        <f>'Homme a'!G21</f>
        <v>994262.95841114805</v>
      </c>
      <c r="N21" s="65">
        <f t="shared" si="4"/>
        <v>994261.3553091489</v>
      </c>
    </row>
    <row r="22" spans="1:14" x14ac:dyDescent="0.45">
      <c r="A22" s="61">
        <v>18</v>
      </c>
      <c r="B22" s="65">
        <v>387919</v>
      </c>
      <c r="C22" s="65">
        <v>391490</v>
      </c>
      <c r="D22" s="65">
        <v>67</v>
      </c>
      <c r="E22" s="65">
        <v>83</v>
      </c>
      <c r="F22" s="61">
        <f t="shared" si="0"/>
        <v>3.8490702570794026E-4</v>
      </c>
      <c r="G22" s="65">
        <f t="shared" si="5"/>
        <v>993963.00876547804</v>
      </c>
      <c r="H22" s="65">
        <f t="shared" si="1"/>
        <v>993771.74163353827</v>
      </c>
      <c r="I22" s="65">
        <f>SUM(H22:$H$109)</f>
        <v>61364639.527331308</v>
      </c>
      <c r="J22" s="68">
        <f t="shared" si="6"/>
        <v>61.737347352138805</v>
      </c>
      <c r="K22" s="78">
        <f t="shared" si="2"/>
        <v>3.8483295850201793E-4</v>
      </c>
      <c r="L22" s="65">
        <f t="shared" si="3"/>
        <v>382.50972530478612</v>
      </c>
      <c r="M22" s="65">
        <f>'Homme a'!G22</f>
        <v>993964.74798196787</v>
      </c>
      <c r="N22" s="65">
        <f t="shared" si="4"/>
        <v>993963.00876547804</v>
      </c>
    </row>
    <row r="23" spans="1:14" x14ac:dyDescent="0.45">
      <c r="A23" s="61">
        <v>19</v>
      </c>
      <c r="B23" s="65">
        <v>374624</v>
      </c>
      <c r="C23" s="65">
        <v>383804</v>
      </c>
      <c r="D23" s="65">
        <v>100</v>
      </c>
      <c r="E23" s="65">
        <v>88</v>
      </c>
      <c r="F23" s="61">
        <f t="shared" si="0"/>
        <v>4.9576228725732704E-4</v>
      </c>
      <c r="G23" s="65">
        <f t="shared" si="5"/>
        <v>993580.49904017325</v>
      </c>
      <c r="H23" s="65">
        <f t="shared" si="1"/>
        <v>993334.24986522761</v>
      </c>
      <c r="I23" s="65">
        <f>SUM(H23:$H$109)</f>
        <v>60370867.785697773</v>
      </c>
      <c r="J23" s="68">
        <f t="shared" si="6"/>
        <v>60.760922586562167</v>
      </c>
      <c r="K23" s="78">
        <f t="shared" si="2"/>
        <v>4.9563941744015349E-4</v>
      </c>
      <c r="L23" s="65">
        <f t="shared" si="3"/>
        <v>492.45765972416848</v>
      </c>
      <c r="M23" s="65">
        <f>'Homme a'!G23</f>
        <v>993582.0344564775</v>
      </c>
      <c r="N23" s="65">
        <f t="shared" si="4"/>
        <v>993580.49904017325</v>
      </c>
    </row>
    <row r="24" spans="1:14" x14ac:dyDescent="0.45">
      <c r="A24" s="61">
        <v>20</v>
      </c>
      <c r="B24" s="65">
        <v>368430</v>
      </c>
      <c r="C24" s="65">
        <v>368594</v>
      </c>
      <c r="D24" s="65">
        <v>93</v>
      </c>
      <c r="E24" s="65">
        <v>116</v>
      </c>
      <c r="F24" s="61">
        <f t="shared" si="0"/>
        <v>5.6714571031608201E-4</v>
      </c>
      <c r="G24" s="65">
        <f t="shared" si="5"/>
        <v>993088.04138044908</v>
      </c>
      <c r="H24" s="65">
        <f t="shared" si="1"/>
        <v>992806.48180005606</v>
      </c>
      <c r="I24" s="65">
        <f>SUM(H24:$H$109)</f>
        <v>59377533.535832539</v>
      </c>
      <c r="J24" s="68">
        <f t="shared" si="6"/>
        <v>59.790805106558707</v>
      </c>
      <c r="K24" s="78">
        <f t="shared" si="2"/>
        <v>5.6698491358749827E-4</v>
      </c>
      <c r="L24" s="65">
        <f t="shared" si="3"/>
        <v>563.06593732687179</v>
      </c>
      <c r="M24" s="65">
        <f>'Homme a'!G24</f>
        <v>993089.89062646881</v>
      </c>
      <c r="N24" s="65">
        <f t="shared" si="4"/>
        <v>993088.04138044908</v>
      </c>
    </row>
    <row r="25" spans="1:14" x14ac:dyDescent="0.45">
      <c r="A25" s="61">
        <v>21</v>
      </c>
      <c r="B25" s="65">
        <v>383566</v>
      </c>
      <c r="C25" s="65">
        <v>361630</v>
      </c>
      <c r="D25" s="65">
        <v>100</v>
      </c>
      <c r="E25" s="65">
        <v>96</v>
      </c>
      <c r="F25" s="61">
        <f t="shared" si="0"/>
        <v>5.2603610325337223E-4</v>
      </c>
      <c r="G25" s="65">
        <f t="shared" si="5"/>
        <v>992524.97544312221</v>
      </c>
      <c r="H25" s="65">
        <f t="shared" si="1"/>
        <v>992263.96922618069</v>
      </c>
      <c r="I25" s="65">
        <f>SUM(H25:$H$109)</f>
        <v>58384727.05403249</v>
      </c>
      <c r="J25" s="68">
        <f t="shared" si="6"/>
        <v>58.8244411965211</v>
      </c>
      <c r="K25" s="78">
        <f t="shared" si="2"/>
        <v>5.2589777051947895E-4</v>
      </c>
      <c r="L25" s="65">
        <f t="shared" si="3"/>
        <v>521.96667177043855</v>
      </c>
      <c r="M25" s="65">
        <f>'Homme a'!G25</f>
        <v>992526.7922105965</v>
      </c>
      <c r="N25" s="65">
        <f t="shared" si="4"/>
        <v>992524.97544312221</v>
      </c>
    </row>
    <row r="26" spans="1:14" x14ac:dyDescent="0.45">
      <c r="A26" s="61">
        <v>22</v>
      </c>
      <c r="B26" s="65">
        <v>383098</v>
      </c>
      <c r="C26" s="65">
        <v>377540</v>
      </c>
      <c r="D26" s="65">
        <v>130</v>
      </c>
      <c r="E26" s="65">
        <v>102</v>
      </c>
      <c r="F26" s="61">
        <f t="shared" si="0"/>
        <v>6.1001422490067553E-4</v>
      </c>
      <c r="G26" s="65">
        <f t="shared" si="5"/>
        <v>992003.00877135177</v>
      </c>
      <c r="H26" s="65">
        <f t="shared" si="1"/>
        <v>991700.50231234718</v>
      </c>
      <c r="I26" s="65">
        <f>SUM(H26:$H$109)</f>
        <v>57392463.084806308</v>
      </c>
      <c r="J26" s="68">
        <f t="shared" si="6"/>
        <v>57.855130052367393</v>
      </c>
      <c r="K26" s="78">
        <f t="shared" si="2"/>
        <v>6.0982820405046628E-4</v>
      </c>
      <c r="L26" s="65">
        <f t="shared" si="3"/>
        <v>604.95141325169243</v>
      </c>
      <c r="M26" s="65">
        <f>'Homme a'!G26</f>
        <v>992004.06510573626</v>
      </c>
      <c r="N26" s="65">
        <f t="shared" si="4"/>
        <v>992003.00877135177</v>
      </c>
    </row>
    <row r="27" spans="1:14" x14ac:dyDescent="0.45">
      <c r="A27" s="61">
        <v>23</v>
      </c>
      <c r="B27" s="65">
        <v>384915</v>
      </c>
      <c r="C27" s="65">
        <v>377556</v>
      </c>
      <c r="D27" s="65">
        <v>109</v>
      </c>
      <c r="E27" s="65">
        <v>121</v>
      </c>
      <c r="F27" s="61">
        <f t="shared" si="0"/>
        <v>6.0330163376705478E-4</v>
      </c>
      <c r="G27" s="65">
        <f t="shared" si="5"/>
        <v>991398.05735810008</v>
      </c>
      <c r="H27" s="65">
        <f t="shared" si="1"/>
        <v>991099.06145561289</v>
      </c>
      <c r="I27" s="65">
        <f>SUM(H27:$H$109)</f>
        <v>56400762.582493961</v>
      </c>
      <c r="J27" s="68">
        <f t="shared" si="6"/>
        <v>56.89012820217944</v>
      </c>
      <c r="K27" s="78">
        <f t="shared" si="2"/>
        <v>6.0311968392846188E-4</v>
      </c>
      <c r="L27" s="65">
        <f t="shared" si="3"/>
        <v>597.93168300110847</v>
      </c>
      <c r="M27" s="65">
        <f>'Homme a'!G27</f>
        <v>991398.5710080791</v>
      </c>
      <c r="N27" s="65">
        <f t="shared" si="4"/>
        <v>991398.05735810008</v>
      </c>
    </row>
    <row r="28" spans="1:14" x14ac:dyDescent="0.45">
      <c r="A28" s="61">
        <v>24</v>
      </c>
      <c r="B28" s="65">
        <v>379646</v>
      </c>
      <c r="C28" s="65">
        <v>381089</v>
      </c>
      <c r="D28" s="65">
        <v>125</v>
      </c>
      <c r="E28" s="65">
        <v>116</v>
      </c>
      <c r="F28" s="61">
        <f t="shared" si="0"/>
        <v>6.3359777057713916E-4</v>
      </c>
      <c r="G28" s="65">
        <f t="shared" si="5"/>
        <v>990800.12567509897</v>
      </c>
      <c r="H28" s="65">
        <f t="shared" si="1"/>
        <v>990486.30758129607</v>
      </c>
      <c r="I28" s="65">
        <f>SUM(H28:$H$109)</f>
        <v>55409663.521038339</v>
      </c>
      <c r="J28" s="68">
        <f t="shared" si="6"/>
        <v>55.924158753294464</v>
      </c>
      <c r="K28" s="78">
        <f t="shared" si="2"/>
        <v>6.333970898954696E-4</v>
      </c>
      <c r="L28" s="65">
        <f t="shared" si="3"/>
        <v>627.56991627067327</v>
      </c>
      <c r="M28" s="65">
        <f>'Homme a'!G28</f>
        <v>990800.87667567621</v>
      </c>
      <c r="N28" s="65">
        <f t="shared" si="4"/>
        <v>990800.12567509897</v>
      </c>
    </row>
    <row r="29" spans="1:14" x14ac:dyDescent="0.45">
      <c r="A29" s="61">
        <v>25</v>
      </c>
      <c r="B29" s="65">
        <v>380441</v>
      </c>
      <c r="C29" s="65">
        <v>377406</v>
      </c>
      <c r="D29" s="65">
        <v>121</v>
      </c>
      <c r="E29" s="65">
        <v>147</v>
      </c>
      <c r="F29" s="61">
        <f t="shared" si="0"/>
        <v>7.0726677020559561E-4</v>
      </c>
      <c r="G29" s="65">
        <f t="shared" si="5"/>
        <v>990172.5557588283</v>
      </c>
      <c r="H29" s="65">
        <f t="shared" si="1"/>
        <v>989822.4802232912</v>
      </c>
      <c r="I29" s="65">
        <f>SUM(H29:$H$109)</f>
        <v>54419177.213457048</v>
      </c>
      <c r="J29" s="68">
        <f t="shared" si="6"/>
        <v>54.959286537438302</v>
      </c>
      <c r="K29" s="78">
        <f t="shared" si="2"/>
        <v>7.0701671601858316E-4</v>
      </c>
      <c r="L29" s="65">
        <f t="shared" si="3"/>
        <v>700.06854866433423</v>
      </c>
      <c r="M29" s="65">
        <f>'Homme a'!G29</f>
        <v>990173.35549122305</v>
      </c>
      <c r="N29" s="65">
        <f t="shared" si="4"/>
        <v>990172.5557588283</v>
      </c>
    </row>
    <row r="30" spans="1:14" x14ac:dyDescent="0.45">
      <c r="A30" s="61">
        <v>26</v>
      </c>
      <c r="B30" s="65">
        <v>378942</v>
      </c>
      <c r="C30" s="65">
        <v>379346</v>
      </c>
      <c r="D30" s="65">
        <v>136</v>
      </c>
      <c r="E30" s="65">
        <v>117</v>
      </c>
      <c r="F30" s="61">
        <f t="shared" si="0"/>
        <v>6.6729263815331382E-4</v>
      </c>
      <c r="G30" s="65">
        <f t="shared" si="5"/>
        <v>989472.48721016396</v>
      </c>
      <c r="H30" s="65">
        <f t="shared" si="1"/>
        <v>989142.42677653336</v>
      </c>
      <c r="I30" s="65">
        <f>SUM(H30:$H$109)</f>
        <v>53429354.73323375</v>
      </c>
      <c r="J30" s="68">
        <f t="shared" si="6"/>
        <v>53.997817447030599</v>
      </c>
      <c r="K30" s="78">
        <f t="shared" si="2"/>
        <v>6.6707004793448176E-4</v>
      </c>
      <c r="L30" s="65">
        <f t="shared" si="3"/>
        <v>660.04745947313495</v>
      </c>
      <c r="M30" s="65">
        <f>'Homme a'!G30</f>
        <v>989473.52401376434</v>
      </c>
      <c r="N30" s="65">
        <f t="shared" si="4"/>
        <v>989472.48721016396</v>
      </c>
    </row>
    <row r="31" spans="1:14" x14ac:dyDescent="0.45">
      <c r="A31" s="61">
        <v>27</v>
      </c>
      <c r="B31" s="65">
        <v>382124</v>
      </c>
      <c r="C31" s="65">
        <v>379133</v>
      </c>
      <c r="D31" s="65">
        <v>129</v>
      </c>
      <c r="E31" s="65">
        <v>141</v>
      </c>
      <c r="F31" s="61">
        <f t="shared" si="0"/>
        <v>7.0935308312435877E-4</v>
      </c>
      <c r="G31" s="65">
        <f t="shared" si="5"/>
        <v>988812.43975069083</v>
      </c>
      <c r="H31" s="65">
        <f t="shared" si="1"/>
        <v>988461.81408506632</v>
      </c>
      <c r="I31" s="65">
        <f>SUM(H31:$H$109)</f>
        <v>52440212.306457222</v>
      </c>
      <c r="J31" s="68">
        <f t="shared" si="6"/>
        <v>53.03352809727896</v>
      </c>
      <c r="K31" s="78">
        <f t="shared" si="2"/>
        <v>7.0910155170440174E-4</v>
      </c>
      <c r="L31" s="65">
        <f t="shared" si="3"/>
        <v>701.16843537183013</v>
      </c>
      <c r="M31" s="65">
        <f>'Homme a'!G31</f>
        <v>988813.51846592803</v>
      </c>
      <c r="N31" s="65">
        <f t="shared" si="4"/>
        <v>988812.43975069083</v>
      </c>
    </row>
    <row r="32" spans="1:14" x14ac:dyDescent="0.45">
      <c r="A32" s="61">
        <v>28</v>
      </c>
      <c r="B32" s="65">
        <v>380816</v>
      </c>
      <c r="C32" s="65">
        <v>383029</v>
      </c>
      <c r="D32" s="65">
        <v>141</v>
      </c>
      <c r="E32" s="65">
        <v>152</v>
      </c>
      <c r="F32" s="61">
        <f t="shared" si="0"/>
        <v>7.6717135020848469E-4</v>
      </c>
      <c r="G32" s="65">
        <f t="shared" si="5"/>
        <v>988111.271315319</v>
      </c>
      <c r="H32" s="65">
        <f t="shared" si="1"/>
        <v>987732.34289353364</v>
      </c>
      <c r="I32" s="65">
        <f>SUM(H32:$H$109)</f>
        <v>51451750.492372155</v>
      </c>
      <c r="J32" s="68">
        <f t="shared" si="6"/>
        <v>52.070806179432033</v>
      </c>
      <c r="K32" s="78">
        <f t="shared" si="2"/>
        <v>7.6687714950713086E-4</v>
      </c>
      <c r="L32" s="65">
        <f t="shared" si="3"/>
        <v>757.75995514215901</v>
      </c>
      <c r="M32" s="65">
        <f>'Homme a'!G32</f>
        <v>988112.45074403391</v>
      </c>
      <c r="N32" s="65">
        <f t="shared" si="4"/>
        <v>988111.271315319</v>
      </c>
    </row>
    <row r="33" spans="1:14" x14ac:dyDescent="0.45">
      <c r="A33" s="61">
        <v>29</v>
      </c>
      <c r="B33" s="65">
        <v>376938</v>
      </c>
      <c r="C33" s="65">
        <v>382383</v>
      </c>
      <c r="D33" s="65">
        <v>163</v>
      </c>
      <c r="E33" s="65">
        <v>152</v>
      </c>
      <c r="F33" s="61">
        <f t="shared" si="0"/>
        <v>8.2968862970996459E-4</v>
      </c>
      <c r="G33" s="65">
        <f t="shared" si="5"/>
        <v>987353.51136017684</v>
      </c>
      <c r="H33" s="65">
        <f t="shared" si="1"/>
        <v>986944.02662541473</v>
      </c>
      <c r="I33" s="65">
        <f>SUM(H33:$H$109)</f>
        <v>50464018.149478614</v>
      </c>
      <c r="J33" s="68">
        <f t="shared" si="6"/>
        <v>51.110385053433852</v>
      </c>
      <c r="K33" s="78">
        <f t="shared" si="2"/>
        <v>8.2934453326968815E-4</v>
      </c>
      <c r="L33" s="65">
        <f t="shared" si="3"/>
        <v>818.8562370511936</v>
      </c>
      <c r="M33" s="65">
        <f>'Homme a'!G33</f>
        <v>987354.5893483609</v>
      </c>
      <c r="N33" s="65">
        <f t="shared" si="4"/>
        <v>987353.51136017684</v>
      </c>
    </row>
    <row r="34" spans="1:14" x14ac:dyDescent="0.45">
      <c r="A34" s="61">
        <v>30</v>
      </c>
      <c r="B34" s="65">
        <v>374216</v>
      </c>
      <c r="C34" s="65">
        <v>379370</v>
      </c>
      <c r="D34" s="65">
        <v>166</v>
      </c>
      <c r="E34" s="65">
        <v>175</v>
      </c>
      <c r="F34" s="61">
        <f t="shared" si="0"/>
        <v>9.0500619703656911E-4</v>
      </c>
      <c r="G34" s="65">
        <f t="shared" si="5"/>
        <v>986534.65512312565</v>
      </c>
      <c r="H34" s="65">
        <f t="shared" si="1"/>
        <v>986088.37977233506</v>
      </c>
      <c r="I34" s="65">
        <f>SUM(H34:$H$109)</f>
        <v>49477074.122853205</v>
      </c>
      <c r="J34" s="68">
        <f t="shared" si="6"/>
        <v>50.15239339633554</v>
      </c>
      <c r="K34" s="78">
        <f t="shared" si="2"/>
        <v>9.0459680243902281E-4</v>
      </c>
      <c r="L34" s="65">
        <f t="shared" si="3"/>
        <v>892.4160945196636</v>
      </c>
      <c r="M34" s="65">
        <f>'Homme a'!G34</f>
        <v>986535.90447681677</v>
      </c>
      <c r="N34" s="65">
        <f t="shared" si="4"/>
        <v>986534.65512312565</v>
      </c>
    </row>
    <row r="35" spans="1:14" x14ac:dyDescent="0.45">
      <c r="A35" s="61">
        <v>31</v>
      </c>
      <c r="B35" s="65">
        <v>399604</v>
      </c>
      <c r="C35" s="65">
        <v>376726</v>
      </c>
      <c r="D35" s="65">
        <v>137</v>
      </c>
      <c r="E35" s="65">
        <v>154</v>
      </c>
      <c r="F35" s="61">
        <f t="shared" si="0"/>
        <v>7.4968119227648042E-4</v>
      </c>
      <c r="G35" s="65">
        <f t="shared" si="5"/>
        <v>985642.23902860598</v>
      </c>
      <c r="H35" s="65">
        <f t="shared" si="1"/>
        <v>985272.87261227716</v>
      </c>
      <c r="I35" s="65">
        <f>SUM(H35:$H$109)</f>
        <v>48490985.743080869</v>
      </c>
      <c r="J35" s="68">
        <f t="shared" si="6"/>
        <v>49.197349528030458</v>
      </c>
      <c r="K35" s="78">
        <f t="shared" si="2"/>
        <v>7.4940025154110381E-4</v>
      </c>
      <c r="L35" s="65">
        <f t="shared" si="3"/>
        <v>738.64054185757414</v>
      </c>
      <c r="M35" s="65">
        <f>'Homme a'!G35</f>
        <v>985643.27102242841</v>
      </c>
      <c r="N35" s="65">
        <f t="shared" si="4"/>
        <v>985642.23902860598</v>
      </c>
    </row>
    <row r="36" spans="1:14" x14ac:dyDescent="0.45">
      <c r="A36" s="61">
        <v>32</v>
      </c>
      <c r="B36" s="65">
        <v>403269</v>
      </c>
      <c r="C36" s="65">
        <v>402055</v>
      </c>
      <c r="D36" s="65">
        <v>195</v>
      </c>
      <c r="E36" s="65">
        <v>194</v>
      </c>
      <c r="F36" s="61">
        <f t="shared" si="0"/>
        <v>9.6607079883376137E-4</v>
      </c>
      <c r="G36" s="65">
        <f t="shared" si="5"/>
        <v>984903.59848674841</v>
      </c>
      <c r="H36" s="65">
        <f t="shared" si="1"/>
        <v>984428.00834723457</v>
      </c>
      <c r="I36" s="65">
        <f>SUM(H36:$H$109)</f>
        <v>47505712.870468594</v>
      </c>
      <c r="J36" s="68">
        <f t="shared" si="6"/>
        <v>48.23387074984656</v>
      </c>
      <c r="K36" s="78">
        <f t="shared" si="2"/>
        <v>9.6560430267448921E-4</v>
      </c>
      <c r="L36" s="65">
        <f t="shared" si="3"/>
        <v>951.02715241839178</v>
      </c>
      <c r="M36" s="65">
        <f>'Homme a'!G36</f>
        <v>984905.25213203568</v>
      </c>
      <c r="N36" s="65">
        <f t="shared" si="4"/>
        <v>984903.59848674841</v>
      </c>
    </row>
    <row r="37" spans="1:14" x14ac:dyDescent="0.45">
      <c r="A37" s="61">
        <v>33</v>
      </c>
      <c r="B37" s="65">
        <v>410751</v>
      </c>
      <c r="C37" s="65">
        <v>405269</v>
      </c>
      <c r="D37" s="65">
        <v>182</v>
      </c>
      <c r="E37" s="65">
        <v>168</v>
      </c>
      <c r="F37" s="61">
        <f t="shared" si="0"/>
        <v>8.5782211220313226E-4</v>
      </c>
      <c r="G37" s="65">
        <f t="shared" si="5"/>
        <v>983952.57133433002</v>
      </c>
      <c r="H37" s="65">
        <f t="shared" si="1"/>
        <v>983530.66384701233</v>
      </c>
      <c r="I37" s="65">
        <f>SUM(H37:$H$109)</f>
        <v>46521284.862121366</v>
      </c>
      <c r="J37" s="68">
        <f t="shared" si="6"/>
        <v>47.28000740831871</v>
      </c>
      <c r="K37" s="78">
        <f t="shared" si="2"/>
        <v>8.5745428799839196E-4</v>
      </c>
      <c r="L37" s="65">
        <f t="shared" si="3"/>
        <v>843.6943514776649</v>
      </c>
      <c r="M37" s="65">
        <f>'Homme a'!G37</f>
        <v>983954.21933762811</v>
      </c>
      <c r="N37" s="65">
        <f t="shared" si="4"/>
        <v>983952.57133433002</v>
      </c>
    </row>
    <row r="38" spans="1:14" x14ac:dyDescent="0.45">
      <c r="A38" s="61">
        <v>34</v>
      </c>
      <c r="B38" s="65">
        <v>389591</v>
      </c>
      <c r="C38" s="65">
        <v>413291</v>
      </c>
      <c r="D38" s="65">
        <v>205</v>
      </c>
      <c r="E38" s="65">
        <v>191</v>
      </c>
      <c r="F38" s="61">
        <f t="shared" si="0"/>
        <v>9.8644632710659852E-4</v>
      </c>
      <c r="G38" s="65">
        <f t="shared" si="5"/>
        <v>983108.87698285235</v>
      </c>
      <c r="H38" s="65">
        <f t="shared" si="1"/>
        <v>982624.14431322657</v>
      </c>
      <c r="I38" s="65">
        <f>SUM(H38:$H$109)</f>
        <v>45537754.198274344</v>
      </c>
      <c r="J38" s="68">
        <f t="shared" si="6"/>
        <v>46.320153611092486</v>
      </c>
      <c r="K38" s="78">
        <f t="shared" si="2"/>
        <v>9.8595994887033236E-4</v>
      </c>
      <c r="L38" s="65">
        <f t="shared" si="3"/>
        <v>969.30597808398306</v>
      </c>
      <c r="M38" s="65">
        <f>'Homme a'!G38</f>
        <v>983110.27573331015</v>
      </c>
      <c r="N38" s="65">
        <f t="shared" si="4"/>
        <v>983108.87698285235</v>
      </c>
    </row>
    <row r="39" spans="1:14" x14ac:dyDescent="0.45">
      <c r="A39" s="61">
        <v>35</v>
      </c>
      <c r="B39" s="65">
        <v>383523</v>
      </c>
      <c r="C39" s="65">
        <v>391240</v>
      </c>
      <c r="D39" s="65">
        <v>182</v>
      </c>
      <c r="E39" s="65">
        <v>171</v>
      </c>
      <c r="F39" s="61">
        <f t="shared" si="0"/>
        <v>9.1124640696574311E-4</v>
      </c>
      <c r="G39" s="65">
        <f t="shared" si="5"/>
        <v>982139.57100476837</v>
      </c>
      <c r="H39" s="65">
        <f t="shared" si="1"/>
        <v>981692.22131940618</v>
      </c>
      <c r="I39" s="65">
        <f>SUM(H39:$H$109)</f>
        <v>44555130.053961113</v>
      </c>
      <c r="J39" s="68">
        <f t="shared" si="6"/>
        <v>45.365375115045431</v>
      </c>
      <c r="K39" s="78">
        <f t="shared" si="2"/>
        <v>9.1083134804185117E-4</v>
      </c>
      <c r="L39" s="65">
        <f t="shared" si="3"/>
        <v>894.56350942351855</v>
      </c>
      <c r="M39" s="65">
        <f>'Homme a'!G39</f>
        <v>982141.13810223225</v>
      </c>
      <c r="N39" s="65">
        <f t="shared" si="4"/>
        <v>982139.57100476837</v>
      </c>
    </row>
    <row r="40" spans="1:14" x14ac:dyDescent="0.45">
      <c r="A40" s="61">
        <v>36</v>
      </c>
      <c r="B40" s="65">
        <v>389079</v>
      </c>
      <c r="C40" s="65">
        <v>385213</v>
      </c>
      <c r="D40" s="65">
        <v>187</v>
      </c>
      <c r="E40" s="65">
        <v>204</v>
      </c>
      <c r="F40" s="61">
        <f t="shared" si="0"/>
        <v>1.0099549007351232E-3</v>
      </c>
      <c r="G40" s="65">
        <f t="shared" si="5"/>
        <v>981245.00749534485</v>
      </c>
      <c r="H40" s="65">
        <f t="shared" si="1"/>
        <v>980749.66766423581</v>
      </c>
      <c r="I40" s="65">
        <f>SUM(H40:$H$109)</f>
        <v>43573437.832641713</v>
      </c>
      <c r="J40" s="68">
        <f t="shared" si="6"/>
        <v>44.40627722923567</v>
      </c>
      <c r="K40" s="78">
        <f t="shared" si="2"/>
        <v>1.0094450679348937E-3</v>
      </c>
      <c r="L40" s="65">
        <f t="shared" si="3"/>
        <v>990.51293325191364</v>
      </c>
      <c r="M40" s="65">
        <f>'Homme a'!G40</f>
        <v>981246.77057950781</v>
      </c>
      <c r="N40" s="65">
        <f t="shared" si="4"/>
        <v>981245.00749534485</v>
      </c>
    </row>
    <row r="41" spans="1:14" x14ac:dyDescent="0.45">
      <c r="A41" s="61">
        <v>37</v>
      </c>
      <c r="B41" s="65">
        <v>381225</v>
      </c>
      <c r="C41" s="65">
        <v>391721</v>
      </c>
      <c r="D41" s="65">
        <v>216</v>
      </c>
      <c r="E41" s="65">
        <v>235</v>
      </c>
      <c r="F41" s="61">
        <f t="shared" si="0"/>
        <v>1.1669637982472255E-3</v>
      </c>
      <c r="G41" s="65">
        <f t="shared" si="5"/>
        <v>980254.49456209294</v>
      </c>
      <c r="H41" s="65">
        <f t="shared" si="1"/>
        <v>979682.75622900669</v>
      </c>
      <c r="I41" s="65">
        <f>SUM(H41:$H$109)</f>
        <v>42592688.164977469</v>
      </c>
      <c r="J41" s="68">
        <f t="shared" si="6"/>
        <v>43.45064307407722</v>
      </c>
      <c r="K41" s="78">
        <f t="shared" si="2"/>
        <v>1.1662831607794483E-3</v>
      </c>
      <c r="L41" s="65">
        <f t="shared" si="3"/>
        <v>1143.2543102861382</v>
      </c>
      <c r="M41" s="65">
        <f>'Homme a'!G41</f>
        <v>980256.42678629013</v>
      </c>
      <c r="N41" s="65">
        <f t="shared" si="4"/>
        <v>980254.49456209294</v>
      </c>
    </row>
    <row r="42" spans="1:14" x14ac:dyDescent="0.45">
      <c r="A42" s="61">
        <v>38</v>
      </c>
      <c r="B42" s="65">
        <v>391947</v>
      </c>
      <c r="C42" s="65">
        <v>382414</v>
      </c>
      <c r="D42" s="65">
        <v>244</v>
      </c>
      <c r="E42" s="65">
        <v>242</v>
      </c>
      <c r="F42" s="61">
        <f t="shared" si="0"/>
        <v>1.2552285045347067E-3</v>
      </c>
      <c r="G42" s="65">
        <f t="shared" si="5"/>
        <v>979111.2402518068</v>
      </c>
      <c r="H42" s="65">
        <f t="shared" si="1"/>
        <v>978496.99311651848</v>
      </c>
      <c r="I42" s="65">
        <f>SUM(H42:$H$109)</f>
        <v>41613005.408748463</v>
      </c>
      <c r="J42" s="68">
        <f t="shared" si="6"/>
        <v>42.500794289774952</v>
      </c>
      <c r="K42" s="78">
        <f t="shared" si="2"/>
        <v>1.2544410347546683E-3</v>
      </c>
      <c r="L42" s="65">
        <f t="shared" si="3"/>
        <v>1228.2373173614033</v>
      </c>
      <c r="M42" s="65">
        <f>'Homme a'!G42</f>
        <v>979112.26842504821</v>
      </c>
      <c r="N42" s="65">
        <f t="shared" si="4"/>
        <v>979111.2402518068</v>
      </c>
    </row>
    <row r="43" spans="1:14" x14ac:dyDescent="0.45">
      <c r="A43" s="61">
        <v>39</v>
      </c>
      <c r="B43" s="65">
        <v>416567</v>
      </c>
      <c r="C43" s="65">
        <v>392631</v>
      </c>
      <c r="D43" s="65">
        <v>314</v>
      </c>
      <c r="E43" s="65">
        <v>308</v>
      </c>
      <c r="F43" s="61">
        <f t="shared" si="0"/>
        <v>1.5373246102931544E-3</v>
      </c>
      <c r="G43" s="65">
        <f t="shared" si="5"/>
        <v>977883.00293444539</v>
      </c>
      <c r="H43" s="65">
        <f t="shared" si="1"/>
        <v>977131.7261659659</v>
      </c>
      <c r="I43" s="65">
        <f>SUM(H43:$H$109)</f>
        <v>40634508.415631942</v>
      </c>
      <c r="J43" s="68">
        <f t="shared" si="6"/>
        <v>41.553548117408042</v>
      </c>
      <c r="K43" s="78">
        <f t="shared" si="2"/>
        <v>1.5361435321254759E-3</v>
      </c>
      <c r="L43" s="65">
        <f t="shared" si="3"/>
        <v>1502.168650133186</v>
      </c>
      <c r="M43" s="65">
        <f>'Homme a'!G43</f>
        <v>977883.79406224762</v>
      </c>
      <c r="N43" s="65">
        <f t="shared" si="4"/>
        <v>977883.00293444539</v>
      </c>
    </row>
    <row r="44" spans="1:14" x14ac:dyDescent="0.45">
      <c r="A44" s="61">
        <v>40</v>
      </c>
      <c r="B44" s="65">
        <v>439787</v>
      </c>
      <c r="C44" s="65">
        <v>417418</v>
      </c>
      <c r="D44" s="65">
        <v>305</v>
      </c>
      <c r="E44" s="65">
        <v>320</v>
      </c>
      <c r="F44" s="61">
        <f t="shared" si="0"/>
        <v>1.4582276118314755E-3</v>
      </c>
      <c r="G44" s="65">
        <f t="shared" si="5"/>
        <v>976380.83428431221</v>
      </c>
      <c r="H44" s="65">
        <f t="shared" si="1"/>
        <v>975669.28744596813</v>
      </c>
      <c r="I44" s="65">
        <f>SUM(H44:$H$109)</f>
        <v>39657376.689465977</v>
      </c>
      <c r="J44" s="68">
        <f t="shared" si="6"/>
        <v>40.616709481536333</v>
      </c>
      <c r="K44" s="78">
        <f t="shared" si="2"/>
        <v>1.457164914561773E-3</v>
      </c>
      <c r="L44" s="65">
        <f t="shared" si="3"/>
        <v>1422.7478949696524</v>
      </c>
      <c r="M44" s="65">
        <f>'Homme a'!G44</f>
        <v>976379.92608598992</v>
      </c>
      <c r="N44" s="65">
        <f t="shared" si="4"/>
        <v>976380.83428431221</v>
      </c>
    </row>
    <row r="45" spans="1:14" x14ac:dyDescent="0.45">
      <c r="A45" s="61">
        <v>41</v>
      </c>
      <c r="B45" s="65">
        <v>452664</v>
      </c>
      <c r="C45" s="65">
        <v>440932</v>
      </c>
      <c r="D45" s="65">
        <v>320</v>
      </c>
      <c r="E45" s="65">
        <v>349</v>
      </c>
      <c r="F45" s="61">
        <f t="shared" si="0"/>
        <v>1.4973209369782317E-3</v>
      </c>
      <c r="G45" s="65">
        <f t="shared" si="5"/>
        <v>974958.08638934256</v>
      </c>
      <c r="H45" s="65">
        <f t="shared" si="1"/>
        <v>974228.53797975427</v>
      </c>
      <c r="I45" s="65">
        <f>SUM(H45:$H$109)</f>
        <v>38681707.402020015</v>
      </c>
      <c r="J45" s="68">
        <f t="shared" si="6"/>
        <v>39.675251625712193</v>
      </c>
      <c r="K45" s="78">
        <f t="shared" si="2"/>
        <v>1.4962005112661078E-3</v>
      </c>
      <c r="L45" s="65">
        <f t="shared" si="3"/>
        <v>1458.7327873187605</v>
      </c>
      <c r="M45" s="65">
        <f>'Homme a'!G45</f>
        <v>974957.10364852636</v>
      </c>
      <c r="N45" s="65">
        <f t="shared" si="4"/>
        <v>974958.08638934256</v>
      </c>
    </row>
    <row r="46" spans="1:14" x14ac:dyDescent="0.45">
      <c r="A46" s="61">
        <v>42</v>
      </c>
      <c r="B46" s="65">
        <v>448875</v>
      </c>
      <c r="C46" s="65">
        <v>452601</v>
      </c>
      <c r="D46" s="65">
        <v>393</v>
      </c>
      <c r="E46" s="65">
        <v>389</v>
      </c>
      <c r="F46" s="61">
        <f t="shared" si="0"/>
        <v>1.7349324884966433E-3</v>
      </c>
      <c r="G46" s="65">
        <f t="shared" si="5"/>
        <v>973499.3536020238</v>
      </c>
      <c r="H46" s="65">
        <f t="shared" si="1"/>
        <v>972655.36393285298</v>
      </c>
      <c r="I46" s="65">
        <f>SUM(H46:$H$109)</f>
        <v>37707478.864040263</v>
      </c>
      <c r="J46" s="68">
        <f t="shared" si="6"/>
        <v>38.733953673949181</v>
      </c>
      <c r="K46" s="78">
        <f t="shared" si="2"/>
        <v>1.7334283631045158E-3</v>
      </c>
      <c r="L46" s="65">
        <f t="shared" si="3"/>
        <v>1687.4913909976603</v>
      </c>
      <c r="M46" s="65">
        <f>'Homme a'!G46</f>
        <v>973498.91750474949</v>
      </c>
      <c r="N46" s="65">
        <f t="shared" si="4"/>
        <v>973499.3536020238</v>
      </c>
    </row>
    <row r="47" spans="1:14" x14ac:dyDescent="0.45">
      <c r="A47" s="61">
        <v>43</v>
      </c>
      <c r="B47" s="65">
        <v>440680</v>
      </c>
      <c r="C47" s="65">
        <v>449153</v>
      </c>
      <c r="D47" s="65">
        <v>451</v>
      </c>
      <c r="E47" s="65">
        <v>389</v>
      </c>
      <c r="F47" s="61">
        <f t="shared" si="0"/>
        <v>1.8879947136148018E-3</v>
      </c>
      <c r="G47" s="65">
        <f t="shared" si="5"/>
        <v>971811.86221102613</v>
      </c>
      <c r="H47" s="65">
        <f t="shared" si="1"/>
        <v>970895.05145046266</v>
      </c>
      <c r="I47" s="65">
        <f>SUM(H47:$H$109)</f>
        <v>36734823.500107415</v>
      </c>
      <c r="J47" s="68">
        <f t="shared" si="6"/>
        <v>37.80034482860691</v>
      </c>
      <c r="K47" s="78">
        <f t="shared" si="2"/>
        <v>1.8862135727000123E-3</v>
      </c>
      <c r="L47" s="65">
        <f t="shared" si="3"/>
        <v>1833.0447246133117</v>
      </c>
      <c r="M47" s="65">
        <f>'Homme a'!G47</f>
        <v>971811.43472534441</v>
      </c>
      <c r="N47" s="65">
        <f t="shared" si="4"/>
        <v>971811.86221102613</v>
      </c>
    </row>
    <row r="48" spans="1:14" x14ac:dyDescent="0.45">
      <c r="A48" s="61">
        <v>44</v>
      </c>
      <c r="B48" s="65">
        <v>431967</v>
      </c>
      <c r="C48" s="65">
        <v>440557</v>
      </c>
      <c r="D48" s="65">
        <v>476</v>
      </c>
      <c r="E48" s="65">
        <v>484</v>
      </c>
      <c r="F48" s="61">
        <f t="shared" si="0"/>
        <v>2.2005125360448539E-3</v>
      </c>
      <c r="G48" s="65">
        <f t="shared" si="5"/>
        <v>969978.81748641282</v>
      </c>
      <c r="H48" s="65">
        <f t="shared" si="1"/>
        <v>968912.37459631707</v>
      </c>
      <c r="I48" s="65">
        <f>SUM(H48:$H$109)</f>
        <v>35763928.448656946</v>
      </c>
      <c r="J48" s="68">
        <f t="shared" si="6"/>
        <v>36.870834500628582</v>
      </c>
      <c r="K48" s="78">
        <f t="shared" si="2"/>
        <v>2.1980931832649691E-3</v>
      </c>
      <c r="L48" s="65">
        <f t="shared" si="3"/>
        <v>2132.1038266282994</v>
      </c>
      <c r="M48" s="65">
        <f>'Homme a'!G48</f>
        <v>969979.62247167132</v>
      </c>
      <c r="N48" s="65">
        <f t="shared" si="4"/>
        <v>969978.81748641282</v>
      </c>
    </row>
    <row r="49" spans="1:14" x14ac:dyDescent="0.45">
      <c r="A49" s="61">
        <v>45</v>
      </c>
      <c r="B49" s="65">
        <v>426451</v>
      </c>
      <c r="C49" s="65">
        <v>431242</v>
      </c>
      <c r="D49" s="65">
        <v>535</v>
      </c>
      <c r="E49" s="65">
        <v>522</v>
      </c>
      <c r="F49" s="61">
        <f t="shared" si="0"/>
        <v>2.4647513737432857E-3</v>
      </c>
      <c r="G49" s="65">
        <f t="shared" si="5"/>
        <v>967846.71365978452</v>
      </c>
      <c r="H49" s="65">
        <f t="shared" si="1"/>
        <v>966654.94224238431</v>
      </c>
      <c r="I49" s="65">
        <f>SUM(H49:$H$109)</f>
        <v>34795016.074060634</v>
      </c>
      <c r="J49" s="68">
        <f t="shared" si="6"/>
        <v>35.950957504921284</v>
      </c>
      <c r="K49" s="78">
        <f t="shared" si="2"/>
        <v>2.4617163680996624E-3</v>
      </c>
      <c r="L49" s="65">
        <f t="shared" si="3"/>
        <v>2382.5640968277585</v>
      </c>
      <c r="M49" s="65">
        <f>'Homme a'!G49</f>
        <v>967847.09221509949</v>
      </c>
      <c r="N49" s="65">
        <f t="shared" si="4"/>
        <v>967846.71365978452</v>
      </c>
    </row>
    <row r="50" spans="1:14" x14ac:dyDescent="0.45">
      <c r="A50" s="61">
        <v>46</v>
      </c>
      <c r="B50" s="65">
        <v>423748</v>
      </c>
      <c r="C50" s="65">
        <v>425515</v>
      </c>
      <c r="D50" s="65">
        <v>566</v>
      </c>
      <c r="E50" s="65">
        <v>617</v>
      </c>
      <c r="F50" s="61">
        <f t="shared" si="0"/>
        <v>2.7859449899501096E-3</v>
      </c>
      <c r="G50" s="65">
        <f t="shared" si="5"/>
        <v>965464.14956295677</v>
      </c>
      <c r="H50" s="65">
        <f t="shared" si="1"/>
        <v>964120.53259499732</v>
      </c>
      <c r="I50" s="65">
        <f>SUM(H50:$H$109)</f>
        <v>33828361.13181825</v>
      </c>
      <c r="J50" s="68">
        <f t="shared" si="6"/>
        <v>35.03844357880255</v>
      </c>
      <c r="K50" s="78">
        <f t="shared" si="2"/>
        <v>2.7820678465450806E-3</v>
      </c>
      <c r="L50" s="65">
        <f t="shared" si="3"/>
        <v>2685.9867674910929</v>
      </c>
      <c r="M50" s="65">
        <f>'Homme a'!G50</f>
        <v>965464.63490356214</v>
      </c>
      <c r="N50" s="65">
        <f t="shared" si="4"/>
        <v>965464.14956295677</v>
      </c>
    </row>
    <row r="51" spans="1:14" x14ac:dyDescent="0.45">
      <c r="A51" s="61">
        <v>47</v>
      </c>
      <c r="B51" s="65">
        <v>434438</v>
      </c>
      <c r="C51" s="65">
        <v>423075</v>
      </c>
      <c r="D51" s="65">
        <v>611</v>
      </c>
      <c r="E51" s="65">
        <v>668</v>
      </c>
      <c r="F51" s="61">
        <f t="shared" si="0"/>
        <v>2.9830451550005655E-3</v>
      </c>
      <c r="G51" s="65">
        <f t="shared" si="5"/>
        <v>962778.16279546567</v>
      </c>
      <c r="H51" s="65">
        <f t="shared" si="1"/>
        <v>961343.58425393084</v>
      </c>
      <c r="I51" s="65">
        <f>SUM(H51:$H$109)</f>
        <v>32864240.599223234</v>
      </c>
      <c r="J51" s="68">
        <f t="shared" si="6"/>
        <v>34.13480058978547</v>
      </c>
      <c r="K51" s="78">
        <f t="shared" si="2"/>
        <v>2.9786002966384179E-3</v>
      </c>
      <c r="L51" s="65">
        <f t="shared" si="3"/>
        <v>2867.731321299565</v>
      </c>
      <c r="M51" s="65">
        <f>'Homme a'!G51</f>
        <v>962778.22397136095</v>
      </c>
      <c r="N51" s="65">
        <f t="shared" si="4"/>
        <v>962778.16279546567</v>
      </c>
    </row>
    <row r="52" spans="1:14" x14ac:dyDescent="0.45">
      <c r="A52" s="61">
        <v>48</v>
      </c>
      <c r="B52" s="65">
        <v>436310</v>
      </c>
      <c r="C52" s="65">
        <v>434099</v>
      </c>
      <c r="D52" s="65">
        <v>726</v>
      </c>
      <c r="E52" s="65">
        <v>706</v>
      </c>
      <c r="F52" s="61">
        <f t="shared" si="0"/>
        <v>3.2904071534186801E-3</v>
      </c>
      <c r="G52" s="65">
        <f t="shared" si="5"/>
        <v>959910.43147416611</v>
      </c>
      <c r="H52" s="65">
        <f t="shared" si="1"/>
        <v>958332.91409809631</v>
      </c>
      <c r="I52" s="65">
        <f>SUM(H52:$H$109)</f>
        <v>31902897.014969304</v>
      </c>
      <c r="J52" s="68">
        <f t="shared" si="6"/>
        <v>33.235285260912285</v>
      </c>
      <c r="K52" s="78">
        <f t="shared" si="2"/>
        <v>3.2849996963387894E-3</v>
      </c>
      <c r="L52" s="65">
        <f t="shared" si="3"/>
        <v>3153.3054759050719</v>
      </c>
      <c r="M52" s="65">
        <f>'Homme a'!G52</f>
        <v>959911.54505249276</v>
      </c>
      <c r="N52" s="65">
        <f t="shared" si="4"/>
        <v>959910.43147416611</v>
      </c>
    </row>
    <row r="53" spans="1:14" x14ac:dyDescent="0.45">
      <c r="A53" s="61">
        <v>49</v>
      </c>
      <c r="B53" s="65">
        <v>439344</v>
      </c>
      <c r="C53" s="65">
        <v>435579</v>
      </c>
      <c r="D53" s="65">
        <v>809</v>
      </c>
      <c r="E53" s="65">
        <v>779</v>
      </c>
      <c r="F53" s="61">
        <f t="shared" si="0"/>
        <v>3.6300337286824099E-3</v>
      </c>
      <c r="G53" s="65">
        <f t="shared" si="5"/>
        <v>956757.12599826104</v>
      </c>
      <c r="H53" s="65">
        <f t="shared" si="1"/>
        <v>955022.69499523146</v>
      </c>
      <c r="I53" s="65">
        <f>SUM(H53:$H$109)</f>
        <v>30944564.100871209</v>
      </c>
      <c r="J53" s="68">
        <f t="shared" si="6"/>
        <v>32.343175984797895</v>
      </c>
      <c r="K53" s="78">
        <f t="shared" si="2"/>
        <v>3.6234531212637235E-3</v>
      </c>
      <c r="L53" s="65">
        <f t="shared" si="3"/>
        <v>3466.7645944897085</v>
      </c>
      <c r="M53" s="65">
        <f>'Homme a'!G53</f>
        <v>956758.18657123437</v>
      </c>
      <c r="N53" s="65">
        <f t="shared" si="4"/>
        <v>956757.12599826104</v>
      </c>
    </row>
    <row r="54" spans="1:14" x14ac:dyDescent="0.45">
      <c r="A54" s="61">
        <v>50</v>
      </c>
      <c r="B54" s="65">
        <v>434550</v>
      </c>
      <c r="C54" s="65">
        <v>438339</v>
      </c>
      <c r="D54" s="65">
        <v>840</v>
      </c>
      <c r="E54" s="65">
        <v>830</v>
      </c>
      <c r="F54" s="61">
        <f t="shared" si="0"/>
        <v>3.826374258353582E-3</v>
      </c>
      <c r="G54" s="65">
        <f t="shared" si="5"/>
        <v>953290.36140377133</v>
      </c>
      <c r="H54" s="65">
        <f t="shared" si="1"/>
        <v>951468.86254004925</v>
      </c>
      <c r="I54" s="65">
        <f>SUM(H54:$H$109)</f>
        <v>29989541.405875977</v>
      </c>
      <c r="J54" s="68">
        <f t="shared" si="6"/>
        <v>31.45897894290546</v>
      </c>
      <c r="K54" s="78">
        <f t="shared" si="2"/>
        <v>3.8190630165262922E-3</v>
      </c>
      <c r="L54" s="65">
        <f t="shared" si="3"/>
        <v>3640.6759632481262</v>
      </c>
      <c r="M54" s="65">
        <f>'Homme a'!G54</f>
        <v>953291.21461962617</v>
      </c>
      <c r="N54" s="65">
        <f t="shared" si="4"/>
        <v>953290.36140377133</v>
      </c>
    </row>
    <row r="55" spans="1:14" x14ac:dyDescent="0.45">
      <c r="A55" s="61">
        <v>51</v>
      </c>
      <c r="B55" s="65">
        <v>418969</v>
      </c>
      <c r="C55" s="65">
        <v>433764</v>
      </c>
      <c r="D55" s="65">
        <v>919</v>
      </c>
      <c r="E55" s="65">
        <v>893</v>
      </c>
      <c r="F55" s="61">
        <f t="shared" si="0"/>
        <v>4.2498648463235268E-3</v>
      </c>
      <c r="G55" s="65">
        <f t="shared" si="5"/>
        <v>949649.6854405232</v>
      </c>
      <c r="H55" s="65">
        <f t="shared" si="1"/>
        <v>947634.59965804545</v>
      </c>
      <c r="I55" s="65">
        <f>SUM(H55:$H$109)</f>
        <v>29038072.54333593</v>
      </c>
      <c r="J55" s="68">
        <f t="shared" si="6"/>
        <v>30.577667732144572</v>
      </c>
      <c r="K55" s="78">
        <f t="shared" si="2"/>
        <v>4.2408469501871247E-3</v>
      </c>
      <c r="L55" s="65">
        <f t="shared" si="3"/>
        <v>4027.318972246605</v>
      </c>
      <c r="M55" s="65">
        <f>'Homme a'!G55</f>
        <v>949650.56839936762</v>
      </c>
      <c r="N55" s="65">
        <f t="shared" si="4"/>
        <v>949649.6854405232</v>
      </c>
    </row>
    <row r="56" spans="1:14" x14ac:dyDescent="0.45">
      <c r="A56" s="61">
        <v>52</v>
      </c>
      <c r="B56" s="65">
        <v>418458</v>
      </c>
      <c r="C56" s="65">
        <v>417784</v>
      </c>
      <c r="D56" s="65">
        <v>969</v>
      </c>
      <c r="E56" s="65">
        <v>1129</v>
      </c>
      <c r="F56" s="61">
        <f t="shared" si="0"/>
        <v>5.0176862678506942E-3</v>
      </c>
      <c r="G56" s="65">
        <f t="shared" si="5"/>
        <v>945622.3664682766</v>
      </c>
      <c r="H56" s="65">
        <f t="shared" si="1"/>
        <v>943253.91133101133</v>
      </c>
      <c r="I56" s="65">
        <f>SUM(H56:$H$109)</f>
        <v>28090437.943677884</v>
      </c>
      <c r="J56" s="68">
        <f t="shared" si="6"/>
        <v>29.705767270068321</v>
      </c>
      <c r="K56" s="78">
        <f t="shared" si="2"/>
        <v>5.0051187089184554E-3</v>
      </c>
      <c r="L56" s="65">
        <f t="shared" si="3"/>
        <v>4732.9521979821147</v>
      </c>
      <c r="M56" s="65">
        <f>'Homme a'!G56</f>
        <v>945623.00466100883</v>
      </c>
      <c r="N56" s="65">
        <f t="shared" si="4"/>
        <v>945622.3664682766</v>
      </c>
    </row>
    <row r="57" spans="1:14" x14ac:dyDescent="0.45">
      <c r="A57" s="61">
        <v>53</v>
      </c>
      <c r="B57" s="65">
        <v>415944</v>
      </c>
      <c r="C57" s="65">
        <v>416658</v>
      </c>
      <c r="D57" s="65">
        <v>1102</v>
      </c>
      <c r="E57" s="65">
        <v>1087</v>
      </c>
      <c r="F57" s="61">
        <f t="shared" si="0"/>
        <v>5.2582146091409822E-3</v>
      </c>
      <c r="G57" s="65">
        <f t="shared" si="5"/>
        <v>940889.41427029448</v>
      </c>
      <c r="H57" s="65">
        <f t="shared" si="1"/>
        <v>938420.04509200645</v>
      </c>
      <c r="I57" s="65">
        <f>SUM(H57:$H$109)</f>
        <v>27147184.032346874</v>
      </c>
      <c r="J57" s="68">
        <f t="shared" si="6"/>
        <v>28.852683025880186</v>
      </c>
      <c r="K57" s="78">
        <f t="shared" si="2"/>
        <v>5.2444143974564924E-3</v>
      </c>
      <c r="L57" s="65">
        <f t="shared" si="3"/>
        <v>4934.4139906135388</v>
      </c>
      <c r="M57" s="65">
        <f>'Homme a'!G57</f>
        <v>940889.43261912873</v>
      </c>
      <c r="N57" s="65">
        <f t="shared" si="4"/>
        <v>940889.41427029448</v>
      </c>
    </row>
    <row r="58" spans="1:14" x14ac:dyDescent="0.45">
      <c r="A58" s="61">
        <v>54</v>
      </c>
      <c r="B58" s="65">
        <v>412580</v>
      </c>
      <c r="C58" s="65">
        <v>414975</v>
      </c>
      <c r="D58" s="65">
        <v>1207</v>
      </c>
      <c r="E58" s="65">
        <v>1279</v>
      </c>
      <c r="F58" s="61">
        <f t="shared" si="0"/>
        <v>6.0080598872582483E-3</v>
      </c>
      <c r="G58" s="65">
        <f t="shared" si="5"/>
        <v>935955.00027968094</v>
      </c>
      <c r="H58" s="65">
        <f t="shared" si="1"/>
        <v>933148.98581302492</v>
      </c>
      <c r="I58" s="65">
        <f>SUM(H58:$H$109)</f>
        <v>26208763.987254869</v>
      </c>
      <c r="J58" s="68">
        <f t="shared" si="6"/>
        <v>28.002162475143781</v>
      </c>
      <c r="K58" s="78">
        <f t="shared" si="2"/>
        <v>5.990047586501201E-3</v>
      </c>
      <c r="L58" s="65">
        <f t="shared" si="3"/>
        <v>5606.4149904990336</v>
      </c>
      <c r="M58" s="65">
        <f>'Homme a'!G58</f>
        <v>935955.1100609696</v>
      </c>
      <c r="N58" s="65">
        <f t="shared" si="4"/>
        <v>935955.00027968094</v>
      </c>
    </row>
    <row r="59" spans="1:14" x14ac:dyDescent="0.45">
      <c r="A59" s="61">
        <v>55</v>
      </c>
      <c r="B59" s="65">
        <v>403058</v>
      </c>
      <c r="C59" s="65">
        <v>411017</v>
      </c>
      <c r="D59" s="65">
        <v>1356</v>
      </c>
      <c r="E59" s="65">
        <v>1320</v>
      </c>
      <c r="F59" s="61">
        <f t="shared" si="0"/>
        <v>6.5743328317415467E-3</v>
      </c>
      <c r="G59" s="65">
        <f t="shared" si="5"/>
        <v>930348.58528918191</v>
      </c>
      <c r="H59" s="65">
        <f t="shared" si="1"/>
        <v>927297.06556207046</v>
      </c>
      <c r="I59" s="65">
        <f>SUM(H59:$H$109)</f>
        <v>25275615.001441851</v>
      </c>
      <c r="J59" s="68">
        <f t="shared" si="6"/>
        <v>27.167897496813399</v>
      </c>
      <c r="K59" s="78">
        <f t="shared" si="2"/>
        <v>6.5527691870541022E-3</v>
      </c>
      <c r="L59" s="65">
        <f t="shared" si="3"/>
        <v>6096.3595429023262</v>
      </c>
      <c r="M59" s="65">
        <f>'Homme a'!G59</f>
        <v>930347.62724529637</v>
      </c>
      <c r="N59" s="65">
        <f t="shared" si="4"/>
        <v>930348.58528918191</v>
      </c>
    </row>
    <row r="60" spans="1:14" x14ac:dyDescent="0.45">
      <c r="A60" s="61">
        <v>56</v>
      </c>
      <c r="B60" s="65">
        <v>400961</v>
      </c>
      <c r="C60" s="65">
        <v>401460</v>
      </c>
      <c r="D60" s="65">
        <v>1407</v>
      </c>
      <c r="E60" s="65">
        <v>1482</v>
      </c>
      <c r="F60" s="61">
        <f t="shared" si="0"/>
        <v>7.2007088548280765E-3</v>
      </c>
      <c r="G60" s="65">
        <f t="shared" si="5"/>
        <v>924252.22574627958</v>
      </c>
      <c r="H60" s="65">
        <f t="shared" si="1"/>
        <v>920932.56290741381</v>
      </c>
      <c r="I60" s="65">
        <f>SUM(H60:$H$109)</f>
        <v>24348317.935879778</v>
      </c>
      <c r="J60" s="68">
        <f t="shared" si="6"/>
        <v>26.343802327573446</v>
      </c>
      <c r="K60" s="78">
        <f t="shared" si="2"/>
        <v>7.174845865339995E-3</v>
      </c>
      <c r="L60" s="65">
        <f t="shared" si="3"/>
        <v>6631.3672604269814</v>
      </c>
      <c r="M60" s="65">
        <f>'Homme a'!G60</f>
        <v>924251.54393900337</v>
      </c>
      <c r="N60" s="65">
        <f t="shared" si="4"/>
        <v>924252.22574627958</v>
      </c>
    </row>
    <row r="61" spans="1:14" x14ac:dyDescent="0.45">
      <c r="A61" s="61">
        <v>57</v>
      </c>
      <c r="B61" s="65">
        <v>395762</v>
      </c>
      <c r="C61" s="65">
        <v>398569</v>
      </c>
      <c r="D61" s="65">
        <v>1527</v>
      </c>
      <c r="E61" s="65">
        <v>1539</v>
      </c>
      <c r="F61" s="61">
        <f t="shared" si="0"/>
        <v>7.7197037507034218E-3</v>
      </c>
      <c r="G61" s="65">
        <f t="shared" si="5"/>
        <v>917620.8584858526</v>
      </c>
      <c r="H61" s="65">
        <f t="shared" si="1"/>
        <v>914088.07442160416</v>
      </c>
      <c r="I61" s="65">
        <f>SUM(H61:$H$109)</f>
        <v>23427385.372972365</v>
      </c>
      <c r="J61" s="68">
        <f t="shared" si="6"/>
        <v>25.530571974605518</v>
      </c>
      <c r="K61" s="78">
        <f t="shared" si="2"/>
        <v>7.6899833644033565E-3</v>
      </c>
      <c r="L61" s="65">
        <f t="shared" si="3"/>
        <v>7056.4891365857329</v>
      </c>
      <c r="M61" s="65">
        <f>'Homme a'!G61</f>
        <v>917619.41133286664</v>
      </c>
      <c r="N61" s="65">
        <f t="shared" si="4"/>
        <v>917620.8584858526</v>
      </c>
    </row>
    <row r="62" spans="1:14" x14ac:dyDescent="0.45">
      <c r="A62" s="61">
        <v>58</v>
      </c>
      <c r="B62" s="65">
        <v>390090</v>
      </c>
      <c r="C62" s="65">
        <v>393188</v>
      </c>
      <c r="D62" s="65">
        <v>1723</v>
      </c>
      <c r="E62" s="65">
        <v>1567</v>
      </c>
      <c r="F62" s="61">
        <f t="shared" si="0"/>
        <v>8.4005934036191499E-3</v>
      </c>
      <c r="G62" s="65">
        <f t="shared" si="5"/>
        <v>910564.36934926687</v>
      </c>
      <c r="H62" s="65">
        <f t="shared" si="1"/>
        <v>906750.41612753284</v>
      </c>
      <c r="I62" s="65">
        <f>SUM(H62:$H$109)</f>
        <v>22513297.298550755</v>
      </c>
      <c r="J62" s="68">
        <f t="shared" si="6"/>
        <v>24.724553317015733</v>
      </c>
      <c r="K62" s="78">
        <f t="shared" si="2"/>
        <v>8.3654070166325721E-3</v>
      </c>
      <c r="L62" s="65">
        <f t="shared" si="3"/>
        <v>7617.2415644499706</v>
      </c>
      <c r="M62" s="65">
        <f>'Homme a'!G62</f>
        <v>910562.5113236492</v>
      </c>
      <c r="N62" s="65">
        <f t="shared" si="4"/>
        <v>910564.36934926687</v>
      </c>
    </row>
    <row r="63" spans="1:14" x14ac:dyDescent="0.45">
      <c r="A63" s="61">
        <v>59</v>
      </c>
      <c r="B63" s="65">
        <v>390774</v>
      </c>
      <c r="C63" s="65">
        <v>386773</v>
      </c>
      <c r="D63" s="65">
        <v>1790</v>
      </c>
      <c r="E63" s="65">
        <v>1741</v>
      </c>
      <c r="F63" s="61">
        <f t="shared" si="0"/>
        <v>9.0824091662626179E-3</v>
      </c>
      <c r="G63" s="65">
        <f t="shared" si="5"/>
        <v>902947.1277848169</v>
      </c>
      <c r="H63" s="65">
        <f t="shared" si="1"/>
        <v>898859.04605518118</v>
      </c>
      <c r="I63" s="65">
        <f>SUM(H63:$H$109)</f>
        <v>21606546.882423222</v>
      </c>
      <c r="J63" s="68">
        <f t="shared" si="6"/>
        <v>23.928917006946083</v>
      </c>
      <c r="K63" s="78">
        <f t="shared" si="2"/>
        <v>9.0412886733443124E-3</v>
      </c>
      <c r="L63" s="65">
        <f t="shared" si="3"/>
        <v>8163.8056390696438</v>
      </c>
      <c r="M63" s="65">
        <f>'Homme a'!G63</f>
        <v>902947.92887385457</v>
      </c>
      <c r="N63" s="65">
        <f t="shared" si="4"/>
        <v>902947.1277848169</v>
      </c>
    </row>
    <row r="64" spans="1:14" x14ac:dyDescent="0.45">
      <c r="A64" s="61">
        <v>60</v>
      </c>
      <c r="B64" s="65">
        <v>380715</v>
      </c>
      <c r="C64" s="65">
        <v>387431</v>
      </c>
      <c r="D64" s="65">
        <v>1938</v>
      </c>
      <c r="E64" s="65">
        <v>1832</v>
      </c>
      <c r="F64" s="61">
        <f t="shared" si="0"/>
        <v>9.8158423008126057E-3</v>
      </c>
      <c r="G64" s="65">
        <f t="shared" si="5"/>
        <v>894783.32214574725</v>
      </c>
      <c r="H64" s="65">
        <f t="shared" si="1"/>
        <v>890406.12980468944</v>
      </c>
      <c r="I64" s="65">
        <f>SUM(H64:$H$109)</f>
        <v>20707687.836368036</v>
      </c>
      <c r="J64" s="68">
        <f t="shared" si="6"/>
        <v>23.142684182702116</v>
      </c>
      <c r="K64" s="78">
        <f t="shared" si="2"/>
        <v>9.7678241620333655E-3</v>
      </c>
      <c r="L64" s="65">
        <f t="shared" si="3"/>
        <v>8740.0861538397148</v>
      </c>
      <c r="M64" s="65">
        <f>'Homme a'!G64</f>
        <v>894783.96668313502</v>
      </c>
      <c r="N64" s="65">
        <f t="shared" si="4"/>
        <v>894783.32214574725</v>
      </c>
    </row>
    <row r="65" spans="1:14" x14ac:dyDescent="0.45">
      <c r="A65" s="61">
        <v>61</v>
      </c>
      <c r="B65" s="65">
        <v>386881</v>
      </c>
      <c r="C65" s="65">
        <v>377137</v>
      </c>
      <c r="D65" s="65">
        <v>2056</v>
      </c>
      <c r="E65" s="65">
        <v>2021</v>
      </c>
      <c r="F65" s="61">
        <f t="shared" si="0"/>
        <v>1.0672523422223036E-2</v>
      </c>
      <c r="G65" s="65">
        <f t="shared" si="5"/>
        <v>886043.23599190754</v>
      </c>
      <c r="H65" s="65">
        <f t="shared" si="1"/>
        <v>881331.85307483736</v>
      </c>
      <c r="I65" s="65">
        <f>SUM(H65:$H$109)</f>
        <v>19817281.706563346</v>
      </c>
      <c r="J65" s="68">
        <f t="shared" si="6"/>
        <v>22.36604366645641</v>
      </c>
      <c r="K65" s="78">
        <f t="shared" si="2"/>
        <v>1.0615774109671501E-2</v>
      </c>
      <c r="L65" s="65">
        <f t="shared" si="3"/>
        <v>9406.0348446924472</v>
      </c>
      <c r="M65" s="65">
        <f>'Homme a'!G65</f>
        <v>886046.10457945697</v>
      </c>
      <c r="N65" s="65">
        <f t="shared" si="4"/>
        <v>886043.23599190754</v>
      </c>
    </row>
    <row r="66" spans="1:14" x14ac:dyDescent="0.45">
      <c r="A66" s="61">
        <v>62</v>
      </c>
      <c r="B66" s="65">
        <v>376097</v>
      </c>
      <c r="C66" s="65">
        <v>382051</v>
      </c>
      <c r="D66" s="65">
        <v>2243</v>
      </c>
      <c r="E66" s="65">
        <v>2109</v>
      </c>
      <c r="F66" s="61">
        <f t="shared" si="0"/>
        <v>1.1480608007935126E-2</v>
      </c>
      <c r="G66" s="65">
        <f t="shared" si="5"/>
        <v>876637.20114721509</v>
      </c>
      <c r="H66" s="65">
        <f t="shared" si="1"/>
        <v>871624.23940059403</v>
      </c>
      <c r="I66" s="65">
        <f>SUM(H66:$H$109)</f>
        <v>18935949.853488509</v>
      </c>
      <c r="J66" s="68">
        <f t="shared" si="6"/>
        <v>21.600668815683267</v>
      </c>
      <c r="K66" s="78">
        <f t="shared" si="2"/>
        <v>1.1414957304660776E-2</v>
      </c>
      <c r="L66" s="65">
        <f t="shared" si="3"/>
        <v>10006.77622277278</v>
      </c>
      <c r="M66" s="65">
        <f>'Homme a'!G66</f>
        <v>876638.46955233079</v>
      </c>
      <c r="N66" s="65">
        <f t="shared" si="4"/>
        <v>876637.20114721509</v>
      </c>
    </row>
    <row r="67" spans="1:14" x14ac:dyDescent="0.45">
      <c r="A67" s="61">
        <v>63</v>
      </c>
      <c r="B67" s="65">
        <v>391282</v>
      </c>
      <c r="C67" s="65">
        <v>371625</v>
      </c>
      <c r="D67" s="65">
        <v>2282</v>
      </c>
      <c r="E67" s="65">
        <v>2301</v>
      </c>
      <c r="F67" s="61">
        <f t="shared" si="0"/>
        <v>1.2014570583308319E-2</v>
      </c>
      <c r="G67" s="65">
        <f t="shared" si="5"/>
        <v>866630.42492444231</v>
      </c>
      <c r="H67" s="65">
        <f t="shared" si="1"/>
        <v>861445.11591482803</v>
      </c>
      <c r="I67" s="65">
        <f>SUM(H67:$H$109)</f>
        <v>18064325.614087909</v>
      </c>
      <c r="J67" s="68">
        <f t="shared" si="6"/>
        <v>20.844324286979493</v>
      </c>
      <c r="K67" s="78">
        <f t="shared" si="2"/>
        <v>1.1942683814392115E-2</v>
      </c>
      <c r="L67" s="65">
        <f t="shared" si="3"/>
        <v>10349.893148804898</v>
      </c>
      <c r="M67" s="65">
        <f>'Homme a'!G67</f>
        <v>866634.67168687633</v>
      </c>
      <c r="N67" s="65">
        <f t="shared" si="4"/>
        <v>866630.42492444231</v>
      </c>
    </row>
    <row r="68" spans="1:14" x14ac:dyDescent="0.45">
      <c r="A68" s="61">
        <v>64</v>
      </c>
      <c r="B68" s="65">
        <v>380990</v>
      </c>
      <c r="C68" s="65">
        <v>386193</v>
      </c>
      <c r="D68" s="65">
        <v>2464</v>
      </c>
      <c r="E68" s="65">
        <v>2416</v>
      </c>
      <c r="F68" s="61">
        <f t="shared" si="0"/>
        <v>1.2721866881826109E-2</v>
      </c>
      <c r="G68" s="65">
        <f t="shared" si="5"/>
        <v>856280.53177563741</v>
      </c>
      <c r="H68" s="65">
        <f t="shared" si="1"/>
        <v>850856.81261347607</v>
      </c>
      <c r="I68" s="65">
        <f>SUM(H68:$H$109)</f>
        <v>17202880.498173084</v>
      </c>
      <c r="J68" s="68">
        <f t="shared" si="6"/>
        <v>20.090238957669754</v>
      </c>
      <c r="K68" s="78">
        <f t="shared" si="2"/>
        <v>1.2641286008356602E-2</v>
      </c>
      <c r="L68" s="65">
        <f t="shared" si="3"/>
        <v>10824.487105563516</v>
      </c>
      <c r="M68" s="65">
        <f>'Homme a'!G68</f>
        <v>856280.20673552644</v>
      </c>
      <c r="N68" s="65">
        <f t="shared" si="4"/>
        <v>856280.53177563741</v>
      </c>
    </row>
    <row r="69" spans="1:14" x14ac:dyDescent="0.45">
      <c r="A69" s="61">
        <v>65</v>
      </c>
      <c r="B69" s="65">
        <v>381364</v>
      </c>
      <c r="C69" s="65">
        <v>376105</v>
      </c>
      <c r="D69" s="65">
        <v>2619</v>
      </c>
      <c r="E69" s="65">
        <v>2385</v>
      </c>
      <c r="F69" s="61">
        <f t="shared" ref="F69:F109" si="7">2*(E69+D69)/(B69+C69)</f>
        <v>1.3212421894493372E-2</v>
      </c>
      <c r="G69" s="65">
        <f t="shared" si="5"/>
        <v>845456.0446700739</v>
      </c>
      <c r="H69" s="65">
        <f t="shared" ref="H69:H108" si="8">(G69-G70)/(LN(G69/G70))</f>
        <v>839895.30093070085</v>
      </c>
      <c r="I69" s="65">
        <f>SUM(H69:$H$109)</f>
        <v>16352023.685559612</v>
      </c>
      <c r="J69" s="68">
        <f t="shared" si="6"/>
        <v>19.341068987141412</v>
      </c>
      <c r="K69" s="78">
        <f t="shared" ref="K69:K109" si="9">L69/G69</f>
        <v>1.3125520993145654E-2</v>
      </c>
      <c r="L69" s="65">
        <f t="shared" ref="L69:L109" si="10">G69-G70</f>
        <v>11097.051063098945</v>
      </c>
      <c r="M69" s="65">
        <f>'Homme a'!G69</f>
        <v>845456.01043463277</v>
      </c>
      <c r="N69" s="65">
        <f t="shared" ref="N69:N109" si="11">G69</f>
        <v>845456.0446700739</v>
      </c>
    </row>
    <row r="70" spans="1:14" x14ac:dyDescent="0.45">
      <c r="A70" s="61">
        <v>66</v>
      </c>
      <c r="B70" s="65">
        <v>371249</v>
      </c>
      <c r="C70" s="65">
        <v>376212</v>
      </c>
      <c r="D70" s="65">
        <v>2776</v>
      </c>
      <c r="E70" s="65">
        <v>2546</v>
      </c>
      <c r="F70" s="61">
        <f t="shared" si="7"/>
        <v>1.4240207850309246E-2</v>
      </c>
      <c r="G70" s="65">
        <f t="shared" ref="G70:G109" si="12">G69*EXP(-F69)</f>
        <v>834358.99360697495</v>
      </c>
      <c r="H70" s="65">
        <f t="shared" si="8"/>
        <v>828446.36979900859</v>
      </c>
      <c r="I70" s="65">
        <f>SUM(H70:$H$109)</f>
        <v>15512128.384628911</v>
      </c>
      <c r="J70" s="68">
        <f t="shared" ref="J70:J108" si="13">I70/G70</f>
        <v>18.591671574808846</v>
      </c>
      <c r="K70" s="78">
        <f t="shared" si="9"/>
        <v>1.4139295661897368E-2</v>
      </c>
      <c r="L70" s="65">
        <f t="shared" si="10"/>
        <v>11797.248498772155</v>
      </c>
      <c r="M70" s="65">
        <f>'Homme a'!G70</f>
        <v>834358.60019071749</v>
      </c>
      <c r="N70" s="65">
        <f t="shared" si="11"/>
        <v>834358.99360697495</v>
      </c>
    </row>
    <row r="71" spans="1:14" x14ac:dyDescent="0.45">
      <c r="A71" s="61">
        <v>67</v>
      </c>
      <c r="B71" s="65">
        <v>349847</v>
      </c>
      <c r="C71" s="65">
        <v>365669</v>
      </c>
      <c r="D71" s="65">
        <v>2826</v>
      </c>
      <c r="E71" s="65">
        <v>2567</v>
      </c>
      <c r="F71" s="61">
        <f t="shared" si="7"/>
        <v>1.5074435791792217E-2</v>
      </c>
      <c r="G71" s="65">
        <f t="shared" si="12"/>
        <v>822561.7451082028</v>
      </c>
      <c r="H71" s="65">
        <f t="shared" si="8"/>
        <v>816392.95391742932</v>
      </c>
      <c r="I71" s="65">
        <f>SUM(H71:$H$109)</f>
        <v>14683682.014829904</v>
      </c>
      <c r="J71" s="68">
        <f t="shared" si="13"/>
        <v>17.851160842519317</v>
      </c>
      <c r="K71" s="78">
        <f t="shared" si="9"/>
        <v>1.4961385255134923E-2</v>
      </c>
      <c r="L71" s="65">
        <f t="shared" si="10"/>
        <v>12306.663164699916</v>
      </c>
      <c r="M71" s="65">
        <f>'Homme a'!G71</f>
        <v>822567.05368938611</v>
      </c>
      <c r="N71" s="65">
        <f t="shared" si="11"/>
        <v>822561.7451082028</v>
      </c>
    </row>
    <row r="72" spans="1:14" x14ac:dyDescent="0.45">
      <c r="A72" s="61">
        <v>68</v>
      </c>
      <c r="B72" s="65">
        <v>261779</v>
      </c>
      <c r="C72" s="65">
        <v>344529</v>
      </c>
      <c r="D72" s="65">
        <v>2880</v>
      </c>
      <c r="E72" s="65">
        <v>2084</v>
      </c>
      <c r="F72" s="61">
        <f t="shared" si="7"/>
        <v>1.6374515922600395E-2</v>
      </c>
      <c r="G72" s="65">
        <f t="shared" si="12"/>
        <v>810255.08194350288</v>
      </c>
      <c r="H72" s="65">
        <f t="shared" si="8"/>
        <v>803657.37507729908</v>
      </c>
      <c r="I72" s="65">
        <f>SUM(H72:$H$109)</f>
        <v>13867289.060912473</v>
      </c>
      <c r="J72" s="68">
        <f t="shared" si="13"/>
        <v>17.114720252849221</v>
      </c>
      <c r="K72" s="78">
        <f t="shared" si="9"/>
        <v>1.6241182286637054E-2</v>
      </c>
      <c r="L72" s="65">
        <f t="shared" si="10"/>
        <v>13159.500484518474</v>
      </c>
      <c r="M72" s="65">
        <f>'Homme a'!G72</f>
        <v>810269.46737071685</v>
      </c>
      <c r="N72" s="65">
        <f t="shared" si="11"/>
        <v>810255.08194350288</v>
      </c>
    </row>
    <row r="73" spans="1:14" x14ac:dyDescent="0.45">
      <c r="A73" s="61">
        <v>69</v>
      </c>
      <c r="B73" s="65">
        <v>252915</v>
      </c>
      <c r="C73" s="65">
        <v>257053</v>
      </c>
      <c r="D73" s="65">
        <v>2330</v>
      </c>
      <c r="E73" s="65">
        <v>2210</v>
      </c>
      <c r="F73" s="61">
        <f t="shared" si="7"/>
        <v>1.7805038747529256E-2</v>
      </c>
      <c r="G73" s="65">
        <f t="shared" si="12"/>
        <v>797095.58145898441</v>
      </c>
      <c r="H73" s="65">
        <f t="shared" si="8"/>
        <v>790041.35159403575</v>
      </c>
      <c r="I73" s="65">
        <f>SUM(H73:$H$109)</f>
        <v>13063631.685835175</v>
      </c>
      <c r="J73" s="68">
        <f t="shared" si="13"/>
        <v>16.389040398296803</v>
      </c>
      <c r="K73" s="78">
        <f t="shared" si="9"/>
        <v>1.7647465629573249E-2</v>
      </c>
      <c r="L73" s="65">
        <f t="shared" si="10"/>
        <v>14066.716877282131</v>
      </c>
      <c r="M73" s="65">
        <f>'Homme a'!G73</f>
        <v>797155.37047669583</v>
      </c>
      <c r="N73" s="65">
        <f t="shared" si="11"/>
        <v>797095.58145898441</v>
      </c>
    </row>
    <row r="74" spans="1:14" x14ac:dyDescent="0.45">
      <c r="A74" s="61">
        <v>70</v>
      </c>
      <c r="B74" s="65">
        <v>244766</v>
      </c>
      <c r="C74" s="65">
        <v>248578</v>
      </c>
      <c r="D74" s="65">
        <v>2327</v>
      </c>
      <c r="E74" s="65">
        <v>2361</v>
      </c>
      <c r="F74" s="61">
        <f t="shared" si="7"/>
        <v>1.9004994486605694E-2</v>
      </c>
      <c r="G74" s="65">
        <f t="shared" si="12"/>
        <v>783028.86458170228</v>
      </c>
      <c r="H74" s="65">
        <f t="shared" si="8"/>
        <v>775635.04885203368</v>
      </c>
      <c r="I74" s="65">
        <f>SUM(H74:$H$109)</f>
        <v>12273590.334241141</v>
      </c>
      <c r="J74" s="68">
        <f t="shared" si="13"/>
        <v>15.674505614550686</v>
      </c>
      <c r="K74" s="78">
        <f t="shared" si="9"/>
        <v>1.8825538232138873E-2</v>
      </c>
      <c r="L74" s="65">
        <f t="shared" si="10"/>
        <v>14740.93982705113</v>
      </c>
      <c r="M74" s="65">
        <f>'Homme a'!G74</f>
        <v>783091.57610234211</v>
      </c>
      <c r="N74" s="65">
        <f t="shared" si="11"/>
        <v>783028.86458170228</v>
      </c>
    </row>
    <row r="75" spans="1:14" x14ac:dyDescent="0.45">
      <c r="A75" s="61">
        <v>71</v>
      </c>
      <c r="B75" s="65">
        <v>225808</v>
      </c>
      <c r="C75" s="65">
        <v>240228</v>
      </c>
      <c r="D75" s="65">
        <v>2320</v>
      </c>
      <c r="E75" s="65">
        <v>2296</v>
      </c>
      <c r="F75" s="61">
        <f t="shared" si="7"/>
        <v>1.9809628440721316E-2</v>
      </c>
      <c r="G75" s="65">
        <f t="shared" si="12"/>
        <v>768287.92475465115</v>
      </c>
      <c r="H75" s="65">
        <f t="shared" si="8"/>
        <v>760728.17649035668</v>
      </c>
      <c r="I75" s="65">
        <f>SUM(H75:$H$109)</f>
        <v>11497955.285389107</v>
      </c>
      <c r="J75" s="68">
        <f t="shared" si="13"/>
        <v>14.965685278811222</v>
      </c>
      <c r="K75" s="78">
        <f t="shared" si="9"/>
        <v>1.9614706980425042E-2</v>
      </c>
      <c r="L75" s="65">
        <f t="shared" si="10"/>
        <v>15069.742520661326</v>
      </c>
      <c r="M75" s="65">
        <f>'Homme a'!G75</f>
        <v>768345.24636901333</v>
      </c>
      <c r="N75" s="65">
        <f t="shared" si="11"/>
        <v>768287.92475465115</v>
      </c>
    </row>
    <row r="76" spans="1:14" x14ac:dyDescent="0.45">
      <c r="A76" s="61">
        <v>72</v>
      </c>
      <c r="B76" s="65">
        <v>197831</v>
      </c>
      <c r="C76" s="65">
        <v>220761</v>
      </c>
      <c r="D76" s="65">
        <v>2373</v>
      </c>
      <c r="E76" s="65">
        <v>2242</v>
      </c>
      <c r="F76" s="61">
        <f t="shared" si="7"/>
        <v>2.2050110847794509E-2</v>
      </c>
      <c r="G76" s="65">
        <f t="shared" si="12"/>
        <v>753218.18223398982</v>
      </c>
      <c r="H76" s="65">
        <f t="shared" si="8"/>
        <v>744974.61174796941</v>
      </c>
      <c r="I76" s="65">
        <f>SUM(H76:$H$109)</f>
        <v>10737227.108898751</v>
      </c>
      <c r="J76" s="68">
        <f t="shared" si="13"/>
        <v>14.255135314249749</v>
      </c>
      <c r="K76" s="78">
        <f t="shared" si="9"/>
        <v>2.1808784168107432E-2</v>
      </c>
      <c r="L76" s="65">
        <f t="shared" si="10"/>
        <v>16426.772767835297</v>
      </c>
      <c r="M76" s="65">
        <f>'Homme a'!G76</f>
        <v>753258.18058521918</v>
      </c>
      <c r="N76" s="65">
        <f t="shared" si="11"/>
        <v>753218.18223398982</v>
      </c>
    </row>
    <row r="77" spans="1:14" x14ac:dyDescent="0.45">
      <c r="A77" s="61">
        <v>73</v>
      </c>
      <c r="B77" s="65">
        <v>203273</v>
      </c>
      <c r="C77" s="65">
        <v>193541</v>
      </c>
      <c r="D77" s="65">
        <v>2231</v>
      </c>
      <c r="E77" s="65">
        <v>2238</v>
      </c>
      <c r="F77" s="61">
        <f t="shared" si="7"/>
        <v>2.2524406900966194E-2</v>
      </c>
      <c r="G77" s="65">
        <f t="shared" si="12"/>
        <v>736791.40946615452</v>
      </c>
      <c r="H77" s="65">
        <f t="shared" si="8"/>
        <v>728555.46717866987</v>
      </c>
      <c r="I77" s="65">
        <f>SUM(H77:$H$109)</f>
        <v>9992252.4971507806</v>
      </c>
      <c r="J77" s="68">
        <f t="shared" si="13"/>
        <v>13.561847177874551</v>
      </c>
      <c r="K77" s="78">
        <f t="shared" si="9"/>
        <v>2.2272626393060123E-2</v>
      </c>
      <c r="L77" s="65">
        <f t="shared" si="10"/>
        <v>16410.279792655841</v>
      </c>
      <c r="M77" s="65">
        <f>'Homme a'!G77</f>
        <v>736801.56337053736</v>
      </c>
      <c r="N77" s="65">
        <f t="shared" si="11"/>
        <v>736791.40946615452</v>
      </c>
    </row>
    <row r="78" spans="1:14" x14ac:dyDescent="0.45">
      <c r="A78" s="61">
        <v>74</v>
      </c>
      <c r="B78" s="65">
        <v>209082</v>
      </c>
      <c r="C78" s="65">
        <v>198388</v>
      </c>
      <c r="D78" s="65">
        <v>2631</v>
      </c>
      <c r="E78" s="65">
        <v>2641</v>
      </c>
      <c r="F78" s="61">
        <f t="shared" si="7"/>
        <v>2.5876751662699093E-2</v>
      </c>
      <c r="G78" s="65">
        <f t="shared" si="12"/>
        <v>720381.12967349868</v>
      </c>
      <c r="H78" s="65">
        <f t="shared" si="8"/>
        <v>711140.44575150439</v>
      </c>
      <c r="I78" s="65">
        <f>SUM(H78:$H$109)</f>
        <v>9263697.0299721118</v>
      </c>
      <c r="J78" s="68">
        <f t="shared" si="13"/>
        <v>12.859438772599075</v>
      </c>
      <c r="K78" s="78">
        <f t="shared" si="9"/>
        <v>2.5544817811029068E-2</v>
      </c>
      <c r="L78" s="65">
        <f t="shared" si="10"/>
        <v>18402.004712012829</v>
      </c>
      <c r="M78" s="65">
        <f>'Homme a'!G78</f>
        <v>720385.42796503624</v>
      </c>
      <c r="N78" s="65">
        <f t="shared" si="11"/>
        <v>720381.12967349868</v>
      </c>
    </row>
    <row r="79" spans="1:14" x14ac:dyDescent="0.45">
      <c r="A79" s="61">
        <v>75</v>
      </c>
      <c r="B79" s="65">
        <v>202319</v>
      </c>
      <c r="C79" s="65">
        <v>203564</v>
      </c>
      <c r="D79" s="65">
        <v>2892</v>
      </c>
      <c r="E79" s="65">
        <v>2853</v>
      </c>
      <c r="F79" s="61">
        <f t="shared" si="7"/>
        <v>2.8308650522441196E-2</v>
      </c>
      <c r="G79" s="65">
        <f t="shared" si="12"/>
        <v>701979.12496148585</v>
      </c>
      <c r="H79" s="65">
        <f t="shared" si="8"/>
        <v>692136.18293034285</v>
      </c>
      <c r="I79" s="65">
        <f>SUM(H79:$H$109)</f>
        <v>8552556.584220605</v>
      </c>
      <c r="J79" s="68">
        <f t="shared" si="13"/>
        <v>12.183491332010538</v>
      </c>
      <c r="K79" s="78">
        <f t="shared" si="9"/>
        <v>2.7911715063587507E-2</v>
      </c>
      <c r="L79" s="65">
        <f t="shared" si="10"/>
        <v>19593.441316511482</v>
      </c>
      <c r="M79" s="65">
        <f>'Homme a'!G79</f>
        <v>701976.41133121331</v>
      </c>
      <c r="N79" s="65">
        <f t="shared" si="11"/>
        <v>701979.12496148585</v>
      </c>
    </row>
    <row r="80" spans="1:14" x14ac:dyDescent="0.45">
      <c r="A80" s="61">
        <v>76</v>
      </c>
      <c r="B80" s="65">
        <v>193645</v>
      </c>
      <c r="C80" s="65">
        <v>196470</v>
      </c>
      <c r="D80" s="65">
        <v>2947</v>
      </c>
      <c r="E80" s="65">
        <v>2972</v>
      </c>
      <c r="F80" s="61">
        <f t="shared" si="7"/>
        <v>3.034489829921946E-2</v>
      </c>
      <c r="G80" s="65">
        <f t="shared" si="12"/>
        <v>682385.68364497437</v>
      </c>
      <c r="H80" s="65">
        <f t="shared" si="8"/>
        <v>672136.15680803766</v>
      </c>
      <c r="I80" s="65">
        <f>SUM(H80:$H$109)</f>
        <v>7860420.4012902612</v>
      </c>
      <c r="J80" s="68">
        <f t="shared" si="13"/>
        <v>11.519028885986728</v>
      </c>
      <c r="K80" s="78">
        <f t="shared" si="9"/>
        <v>2.9889113752537985E-2</v>
      </c>
      <c r="L80" s="65">
        <f t="shared" si="10"/>
        <v>20395.903321568039</v>
      </c>
      <c r="M80" s="65">
        <f>'Homme a'!G80</f>
        <v>682382.9936877602</v>
      </c>
      <c r="N80" s="65">
        <f t="shared" si="11"/>
        <v>682385.68364497437</v>
      </c>
    </row>
    <row r="81" spans="1:14" x14ac:dyDescent="0.45">
      <c r="A81" s="61">
        <v>77</v>
      </c>
      <c r="B81" s="65">
        <v>188612</v>
      </c>
      <c r="C81" s="65">
        <v>186932</v>
      </c>
      <c r="D81" s="65">
        <v>3278</v>
      </c>
      <c r="E81" s="65">
        <v>3117</v>
      </c>
      <c r="F81" s="61">
        <f t="shared" si="7"/>
        <v>3.4057260933472507E-2</v>
      </c>
      <c r="G81" s="65">
        <f t="shared" si="12"/>
        <v>661989.78032340633</v>
      </c>
      <c r="H81" s="65">
        <f t="shared" si="8"/>
        <v>650843.89208528982</v>
      </c>
      <c r="I81" s="65">
        <f>SUM(H81:$H$109)</f>
        <v>7188284.244482222</v>
      </c>
      <c r="J81" s="68">
        <f t="shared" si="13"/>
        <v>10.858603045156499</v>
      </c>
      <c r="K81" s="78">
        <f t="shared" si="9"/>
        <v>3.348384056454265E-2</v>
      </c>
      <c r="L81" s="65">
        <f t="shared" si="10"/>
        <v>22165.960259705549</v>
      </c>
      <c r="M81" s="65">
        <f>'Homme a'!G81</f>
        <v>661980.46462567686</v>
      </c>
      <c r="N81" s="65">
        <f t="shared" si="11"/>
        <v>661989.78032340633</v>
      </c>
    </row>
    <row r="82" spans="1:14" x14ac:dyDescent="0.45">
      <c r="A82" s="61">
        <v>78</v>
      </c>
      <c r="B82" s="65">
        <v>178438</v>
      </c>
      <c r="C82" s="65">
        <v>181842</v>
      </c>
      <c r="D82" s="65">
        <v>3394</v>
      </c>
      <c r="E82" s="65">
        <v>3335</v>
      </c>
      <c r="F82" s="61">
        <f t="shared" si="7"/>
        <v>3.7354280004440993E-2</v>
      </c>
      <c r="G82" s="65">
        <f t="shared" si="12"/>
        <v>639823.82006370078</v>
      </c>
      <c r="H82" s="65">
        <f t="shared" si="8"/>
        <v>628021.1573120082</v>
      </c>
      <c r="I82" s="65">
        <f>SUM(H82:$H$109)</f>
        <v>6537440.3523969324</v>
      </c>
      <c r="J82" s="68">
        <f t="shared" si="13"/>
        <v>10.217563253187519</v>
      </c>
      <c r="K82" s="78">
        <f t="shared" si="9"/>
        <v>3.6665215366020798E-2</v>
      </c>
      <c r="L82" s="65">
        <f t="shared" si="10"/>
        <v>23459.27815894573</v>
      </c>
      <c r="M82" s="65">
        <f>'Homme a'!G82</f>
        <v>639820.81966080144</v>
      </c>
      <c r="N82" s="65">
        <f t="shared" si="11"/>
        <v>639823.82006370078</v>
      </c>
    </row>
    <row r="83" spans="1:14" x14ac:dyDescent="0.45">
      <c r="A83" s="61">
        <v>79</v>
      </c>
      <c r="B83" s="65">
        <v>174690</v>
      </c>
      <c r="C83" s="65">
        <v>171351</v>
      </c>
      <c r="D83" s="65">
        <v>3629</v>
      </c>
      <c r="E83" s="65">
        <v>3690</v>
      </c>
      <c r="F83" s="61">
        <f t="shared" si="7"/>
        <v>4.2301345794284489E-2</v>
      </c>
      <c r="G83" s="65">
        <f t="shared" si="12"/>
        <v>616364.54190475505</v>
      </c>
      <c r="H83" s="65">
        <f t="shared" si="8"/>
        <v>603509.91030544776</v>
      </c>
      <c r="I83" s="65">
        <f>SUM(H83:$H$109)</f>
        <v>5909419.1950849248</v>
      </c>
      <c r="J83" s="68">
        <f t="shared" si="13"/>
        <v>9.5875391806657326</v>
      </c>
      <c r="K83" s="78">
        <f t="shared" si="9"/>
        <v>4.1419127270389371E-2</v>
      </c>
      <c r="L83" s="65">
        <f t="shared" si="10"/>
        <v>25529.28140610829</v>
      </c>
      <c r="M83" s="65">
        <f>'Homme a'!G83</f>
        <v>616358.53313772229</v>
      </c>
      <c r="N83" s="65">
        <f t="shared" si="11"/>
        <v>616364.54190475505</v>
      </c>
    </row>
    <row r="84" spans="1:14" x14ac:dyDescent="0.45">
      <c r="A84" s="61">
        <v>80</v>
      </c>
      <c r="B84" s="65">
        <v>160399</v>
      </c>
      <c r="C84" s="65">
        <v>166713</v>
      </c>
      <c r="D84" s="65">
        <v>3925</v>
      </c>
      <c r="E84" s="65">
        <v>3931</v>
      </c>
      <c r="F84" s="61">
        <f t="shared" si="7"/>
        <v>4.8032478172613663E-2</v>
      </c>
      <c r="G84" s="65">
        <f t="shared" si="12"/>
        <v>590835.26049864676</v>
      </c>
      <c r="H84" s="65">
        <f t="shared" si="8"/>
        <v>576870.10539376596</v>
      </c>
      <c r="I84" s="65">
        <f>SUM(H84:$H$109)</f>
        <v>5305909.2847794769</v>
      </c>
      <c r="J84" s="68">
        <f t="shared" si="13"/>
        <v>8.9803531365095797</v>
      </c>
      <c r="K84" s="78">
        <f t="shared" si="9"/>
        <v>4.6897168463463444E-2</v>
      </c>
      <c r="L84" s="65">
        <f t="shared" si="10"/>
        <v>27708.500745759346</v>
      </c>
      <c r="M84" s="65">
        <f>'Homme a'!G84</f>
        <v>590826.15086000413</v>
      </c>
      <c r="N84" s="65">
        <f t="shared" si="11"/>
        <v>590835.26049864676</v>
      </c>
    </row>
    <row r="85" spans="1:14" x14ac:dyDescent="0.45">
      <c r="A85" s="61">
        <v>81</v>
      </c>
      <c r="B85" s="65">
        <v>158109</v>
      </c>
      <c r="C85" s="65">
        <v>152006</v>
      </c>
      <c r="D85" s="65">
        <v>4166</v>
      </c>
      <c r="E85" s="65">
        <v>4239</v>
      </c>
      <c r="F85" s="61">
        <f t="shared" si="7"/>
        <v>5.4205697886268001E-2</v>
      </c>
      <c r="G85" s="65">
        <f t="shared" si="12"/>
        <v>563126.75975288742</v>
      </c>
      <c r="H85" s="65">
        <f t="shared" si="8"/>
        <v>548136.49192912388</v>
      </c>
      <c r="I85" s="65">
        <f>SUM(H85:$H$109)</f>
        <v>4729039.1793857114</v>
      </c>
      <c r="J85" s="68">
        <f t="shared" si="13"/>
        <v>8.3978235761002011</v>
      </c>
      <c r="K85" s="78">
        <f t="shared" si="9"/>
        <v>5.2762758237571955E-2</v>
      </c>
      <c r="L85" s="65">
        <f t="shared" si="10"/>
        <v>29712.121081948862</v>
      </c>
      <c r="M85" s="65">
        <f>'Homme a'!G85</f>
        <v>563089.33145463269</v>
      </c>
      <c r="N85" s="65">
        <f t="shared" si="11"/>
        <v>563126.75975288742</v>
      </c>
    </row>
    <row r="86" spans="1:14" x14ac:dyDescent="0.45">
      <c r="A86" s="61">
        <v>82</v>
      </c>
      <c r="B86" s="65">
        <v>145127</v>
      </c>
      <c r="C86" s="65">
        <v>148678</v>
      </c>
      <c r="D86" s="65">
        <v>4650</v>
      </c>
      <c r="E86" s="65">
        <v>4421</v>
      </c>
      <c r="F86" s="61">
        <f t="shared" si="7"/>
        <v>6.1748438590221402E-2</v>
      </c>
      <c r="G86" s="65">
        <f t="shared" si="12"/>
        <v>533414.63867093856</v>
      </c>
      <c r="H86" s="65">
        <f t="shared" si="8"/>
        <v>517279.68275150249</v>
      </c>
      <c r="I86" s="65">
        <f>SUM(H86:$H$109)</f>
        <v>4180902.6874565883</v>
      </c>
      <c r="J86" s="68">
        <f t="shared" si="13"/>
        <v>7.8379976557706943</v>
      </c>
      <c r="K86" s="78">
        <f t="shared" si="9"/>
        <v>5.9880645203017765E-2</v>
      </c>
      <c r="L86" s="65">
        <f t="shared" si="10"/>
        <v>31941.212724350393</v>
      </c>
      <c r="M86" s="65">
        <f>'Homme a'!G86</f>
        <v>533374.46434979106</v>
      </c>
      <c r="N86" s="65">
        <f t="shared" si="11"/>
        <v>533414.63867093856</v>
      </c>
    </row>
    <row r="87" spans="1:14" x14ac:dyDescent="0.45">
      <c r="A87" s="61">
        <v>83</v>
      </c>
      <c r="B87" s="65">
        <v>134687</v>
      </c>
      <c r="C87" s="65">
        <v>136014</v>
      </c>
      <c r="D87" s="65">
        <v>4689</v>
      </c>
      <c r="E87" s="65">
        <v>4618</v>
      </c>
      <c r="F87" s="61">
        <f t="shared" si="7"/>
        <v>6.8762213660089916E-2</v>
      </c>
      <c r="G87" s="65">
        <f t="shared" si="12"/>
        <v>501473.42594658816</v>
      </c>
      <c r="H87" s="65">
        <f t="shared" si="8"/>
        <v>484620.69478505774</v>
      </c>
      <c r="I87" s="65">
        <f>SUM(H87:$H$109)</f>
        <v>3663623.0047050854</v>
      </c>
      <c r="J87" s="68">
        <f t="shared" si="13"/>
        <v>7.3057171430162624</v>
      </c>
      <c r="K87" s="78">
        <f t="shared" si="9"/>
        <v>6.6451361198271497E-2</v>
      </c>
      <c r="L87" s="65">
        <f t="shared" si="10"/>
        <v>33323.591758911381</v>
      </c>
      <c r="M87" s="65">
        <f>'Homme a'!G87</f>
        <v>501443.32961843716</v>
      </c>
      <c r="N87" s="65">
        <f t="shared" si="11"/>
        <v>501473.42594658816</v>
      </c>
    </row>
    <row r="88" spans="1:14" x14ac:dyDescent="0.45">
      <c r="A88" s="61">
        <v>84</v>
      </c>
      <c r="B88" s="65">
        <v>116802</v>
      </c>
      <c r="C88" s="65">
        <v>124800</v>
      </c>
      <c r="D88" s="65">
        <v>4798</v>
      </c>
      <c r="E88" s="65">
        <v>4726</v>
      </c>
      <c r="F88" s="61">
        <f t="shared" si="7"/>
        <v>7.8840406950273584E-2</v>
      </c>
      <c r="G88" s="65">
        <f t="shared" si="12"/>
        <v>468149.83418767678</v>
      </c>
      <c r="H88" s="65">
        <f t="shared" si="8"/>
        <v>450170.85045337549</v>
      </c>
      <c r="I88" s="65">
        <f>SUM(H88:$H$109)</f>
        <v>3179002.3099200279</v>
      </c>
      <c r="J88" s="68">
        <f t="shared" si="13"/>
        <v>6.7905659209217966</v>
      </c>
      <c r="K88" s="78">
        <f t="shared" si="9"/>
        <v>7.5812593437054626E-2</v>
      </c>
      <c r="L88" s="65">
        <f t="shared" si="10"/>
        <v>35491.653046894877</v>
      </c>
      <c r="M88" s="65">
        <f>'Homme a'!G88</f>
        <v>468112.49731184606</v>
      </c>
      <c r="N88" s="65">
        <f t="shared" si="11"/>
        <v>468149.83418767678</v>
      </c>
    </row>
    <row r="89" spans="1:14" x14ac:dyDescent="0.45">
      <c r="A89" s="61">
        <v>85</v>
      </c>
      <c r="B89" s="65">
        <v>104785</v>
      </c>
      <c r="C89" s="65">
        <v>107009</v>
      </c>
      <c r="D89" s="65">
        <v>4819</v>
      </c>
      <c r="E89" s="65">
        <v>4775</v>
      </c>
      <c r="F89" s="61">
        <f t="shared" si="7"/>
        <v>9.0597467350349875E-2</v>
      </c>
      <c r="G89" s="65">
        <f t="shared" si="12"/>
        <v>432658.1811407819</v>
      </c>
      <c r="H89" s="65">
        <f t="shared" si="8"/>
        <v>413638.01649583812</v>
      </c>
      <c r="I89" s="65">
        <f>SUM(H89:$H$109)</f>
        <v>2728831.4594666529</v>
      </c>
      <c r="J89" s="68">
        <f t="shared" si="13"/>
        <v>6.3071301512699769</v>
      </c>
      <c r="K89" s="78">
        <f t="shared" si="9"/>
        <v>8.6614695683175716E-2</v>
      </c>
      <c r="L89" s="65">
        <f t="shared" si="10"/>
        <v>37474.556694345141</v>
      </c>
      <c r="M89" s="65">
        <f>'Homme a'!G89</f>
        <v>432542.57861919183</v>
      </c>
      <c r="N89" s="65">
        <f t="shared" si="11"/>
        <v>432658.1811407819</v>
      </c>
    </row>
    <row r="90" spans="1:14" x14ac:dyDescent="0.45">
      <c r="A90" s="61">
        <v>86</v>
      </c>
      <c r="B90" s="65">
        <v>90808</v>
      </c>
      <c r="C90" s="65">
        <v>94800</v>
      </c>
      <c r="D90" s="65">
        <v>4731</v>
      </c>
      <c r="E90" s="65">
        <v>4568</v>
      </c>
      <c r="F90" s="61">
        <f t="shared" si="7"/>
        <v>0.10020042239558639</v>
      </c>
      <c r="G90" s="65">
        <f t="shared" si="12"/>
        <v>395183.62444643676</v>
      </c>
      <c r="H90" s="65">
        <f t="shared" si="8"/>
        <v>376029.88485593215</v>
      </c>
      <c r="I90" s="65">
        <f>SUM(H90:$H$109)</f>
        <v>2315193.4429708151</v>
      </c>
      <c r="J90" s="68">
        <f t="shared" si="13"/>
        <v>5.8585257580292698</v>
      </c>
      <c r="K90" s="78">
        <f t="shared" si="9"/>
        <v>9.5343913474924588E-2</v>
      </c>
      <c r="L90" s="65">
        <f t="shared" si="10"/>
        <v>37678.353295928158</v>
      </c>
      <c r="M90" s="65">
        <f>'Homme a'!G90</f>
        <v>395041.68255915702</v>
      </c>
      <c r="N90" s="65">
        <f t="shared" si="11"/>
        <v>395183.62444643676</v>
      </c>
    </row>
    <row r="91" spans="1:14" x14ac:dyDescent="0.45">
      <c r="A91" s="61">
        <v>87</v>
      </c>
      <c r="B91" s="65">
        <v>79794</v>
      </c>
      <c r="C91" s="65">
        <v>81545</v>
      </c>
      <c r="D91" s="65">
        <v>4764</v>
      </c>
      <c r="E91" s="65">
        <v>4631</v>
      </c>
      <c r="F91" s="61">
        <f t="shared" si="7"/>
        <v>0.11646285151141386</v>
      </c>
      <c r="G91" s="65">
        <f t="shared" si="12"/>
        <v>357505.2711505086</v>
      </c>
      <c r="H91" s="65">
        <f t="shared" si="8"/>
        <v>337472.41266025143</v>
      </c>
      <c r="I91" s="65">
        <f>SUM(H91:$H$109)</f>
        <v>1939163.5581148826</v>
      </c>
      <c r="J91" s="68">
        <f t="shared" si="13"/>
        <v>5.4241537526827139</v>
      </c>
      <c r="K91" s="78">
        <f t="shared" si="9"/>
        <v>0.1099368391362907</v>
      </c>
      <c r="L91" s="65">
        <f t="shared" si="10"/>
        <v>39302.999484849453</v>
      </c>
      <c r="M91" s="65">
        <f>'Homme a'!G91</f>
        <v>357336.6234510041</v>
      </c>
      <c r="N91" s="65">
        <f t="shared" si="11"/>
        <v>357505.2711505086</v>
      </c>
    </row>
    <row r="92" spans="1:14" x14ac:dyDescent="0.45">
      <c r="A92" s="61">
        <v>88</v>
      </c>
      <c r="B92" s="65">
        <v>68210</v>
      </c>
      <c r="C92" s="65">
        <v>70236</v>
      </c>
      <c r="D92" s="65">
        <v>4682</v>
      </c>
      <c r="E92" s="65">
        <v>4363</v>
      </c>
      <c r="F92" s="61">
        <f t="shared" si="7"/>
        <v>0.13066466347890152</v>
      </c>
      <c r="G92" s="65">
        <f t="shared" si="12"/>
        <v>318202.27166565915</v>
      </c>
      <c r="H92" s="65">
        <f t="shared" si="8"/>
        <v>298290.01193159068</v>
      </c>
      <c r="I92" s="65">
        <f>SUM(H92:$H$109)</f>
        <v>1601691.1454546312</v>
      </c>
      <c r="J92" s="68">
        <f t="shared" si="13"/>
        <v>5.0335628877519669</v>
      </c>
      <c r="K92" s="78">
        <f t="shared" si="9"/>
        <v>0.12248801312490802</v>
      </c>
      <c r="L92" s="65">
        <f t="shared" si="10"/>
        <v>38975.964028158807</v>
      </c>
      <c r="M92" s="65">
        <f>'Homme a'!G92</f>
        <v>318018.69500130811</v>
      </c>
      <c r="N92" s="65">
        <f t="shared" si="11"/>
        <v>318202.27166565915</v>
      </c>
    </row>
    <row r="93" spans="1:14" x14ac:dyDescent="0.45">
      <c r="A93" s="61">
        <v>89</v>
      </c>
      <c r="B93" s="65">
        <v>56010</v>
      </c>
      <c r="C93" s="65">
        <v>58951</v>
      </c>
      <c r="D93" s="65">
        <v>4495</v>
      </c>
      <c r="E93" s="65">
        <v>4046</v>
      </c>
      <c r="F93" s="61">
        <f t="shared" si="7"/>
        <v>0.14858952166386863</v>
      </c>
      <c r="G93" s="65">
        <f t="shared" si="12"/>
        <v>279226.30763750034</v>
      </c>
      <c r="H93" s="65">
        <f t="shared" si="8"/>
        <v>259471.69289289648</v>
      </c>
      <c r="I93" s="65">
        <f>SUM(H93:$H$109)</f>
        <v>1303401.1335230405</v>
      </c>
      <c r="J93" s="68">
        <f t="shared" si="13"/>
        <v>4.6679023353886606</v>
      </c>
      <c r="K93" s="78">
        <f t="shared" si="9"/>
        <v>0.13807715705041165</v>
      </c>
      <c r="L93" s="65">
        <f t="shared" si="10"/>
        <v>38554.774732269696</v>
      </c>
      <c r="M93" s="65">
        <f>'Homme a'!G93</f>
        <v>279073.55999607063</v>
      </c>
      <c r="N93" s="65">
        <f t="shared" si="11"/>
        <v>279226.30763750034</v>
      </c>
    </row>
    <row r="94" spans="1:14" x14ac:dyDescent="0.45">
      <c r="A94" s="61">
        <v>90</v>
      </c>
      <c r="B94" s="65">
        <v>46490</v>
      </c>
      <c r="C94" s="65">
        <v>47934</v>
      </c>
      <c r="D94" s="65">
        <v>3913</v>
      </c>
      <c r="E94" s="65">
        <v>3738</v>
      </c>
      <c r="F94" s="61">
        <f t="shared" si="7"/>
        <v>0.16205625688384309</v>
      </c>
      <c r="G94" s="65">
        <f t="shared" si="12"/>
        <v>240671.53290523065</v>
      </c>
      <c r="H94" s="65">
        <f t="shared" si="8"/>
        <v>222182.46564987599</v>
      </c>
      <c r="I94" s="65">
        <f>SUM(H94:$H$109)</f>
        <v>1043929.4406301441</v>
      </c>
      <c r="J94" s="68">
        <f t="shared" si="13"/>
        <v>4.3375692506234742</v>
      </c>
      <c r="K94" s="78">
        <f t="shared" si="9"/>
        <v>0.1496066372860976</v>
      </c>
      <c r="L94" s="65">
        <f t="shared" si="10"/>
        <v>36006.058728441945</v>
      </c>
      <c r="M94" s="65">
        <f>'Homme a'!G94</f>
        <v>240570.64000239433</v>
      </c>
      <c r="N94" s="65">
        <f t="shared" si="11"/>
        <v>240671.53290523065</v>
      </c>
    </row>
    <row r="95" spans="1:14" x14ac:dyDescent="0.45">
      <c r="A95" s="61">
        <v>91</v>
      </c>
      <c r="B95" s="65">
        <v>37699</v>
      </c>
      <c r="C95" s="65">
        <v>38787</v>
      </c>
      <c r="D95" s="65">
        <v>3750</v>
      </c>
      <c r="E95" s="65">
        <v>3264</v>
      </c>
      <c r="F95" s="61">
        <f t="shared" si="7"/>
        <v>0.18340611353711792</v>
      </c>
      <c r="G95" s="65">
        <f t="shared" si="12"/>
        <v>204665.4741767887</v>
      </c>
      <c r="H95" s="65">
        <f t="shared" si="8"/>
        <v>186993.70227735178</v>
      </c>
      <c r="I95" s="65">
        <f>SUM(H95:$H$109)</f>
        <v>821746.97498026805</v>
      </c>
      <c r="J95" s="68">
        <f t="shared" si="13"/>
        <v>4.0150737601714317</v>
      </c>
      <c r="K95" s="78">
        <f t="shared" si="9"/>
        <v>0.16756997402005144</v>
      </c>
      <c r="L95" s="65">
        <f t="shared" si="10"/>
        <v>34295.788190605992</v>
      </c>
      <c r="M95" s="65">
        <f>'Homme a'!G95</f>
        <v>204531.19384489013</v>
      </c>
      <c r="N95" s="65">
        <f t="shared" si="11"/>
        <v>204665.4741767887</v>
      </c>
    </row>
    <row r="96" spans="1:14" x14ac:dyDescent="0.45">
      <c r="A96" s="61">
        <v>92</v>
      </c>
      <c r="B96" s="65">
        <v>30729</v>
      </c>
      <c r="C96" s="65">
        <v>31169</v>
      </c>
      <c r="D96" s="65">
        <v>3279</v>
      </c>
      <c r="E96" s="65">
        <v>3096</v>
      </c>
      <c r="F96" s="61">
        <f t="shared" si="7"/>
        <v>0.20598403825648648</v>
      </c>
      <c r="G96" s="65">
        <f t="shared" si="12"/>
        <v>170369.68598618271</v>
      </c>
      <c r="H96" s="65">
        <f t="shared" si="8"/>
        <v>153968.17855432734</v>
      </c>
      <c r="I96" s="65">
        <f>SUM(H96:$H$109)</f>
        <v>634753.27270291629</v>
      </c>
      <c r="J96" s="68">
        <f t="shared" si="13"/>
        <v>3.7257406975228911</v>
      </c>
      <c r="K96" s="78">
        <f t="shared" si="9"/>
        <v>0.18615393341857919</v>
      </c>
      <c r="L96" s="65">
        <f t="shared" si="10"/>
        <v>31714.987181616103</v>
      </c>
      <c r="M96" s="65">
        <f>'Homme a'!G96</f>
        <v>170352.74785156478</v>
      </c>
      <c r="N96" s="65">
        <f t="shared" si="11"/>
        <v>170369.68598618271</v>
      </c>
    </row>
    <row r="97" spans="1:14" x14ac:dyDescent="0.45">
      <c r="A97" s="61">
        <v>93</v>
      </c>
      <c r="B97" s="65">
        <v>23767</v>
      </c>
      <c r="C97" s="65">
        <v>24702</v>
      </c>
      <c r="D97" s="65">
        <v>2912</v>
      </c>
      <c r="E97" s="65">
        <v>2673</v>
      </c>
      <c r="F97" s="61">
        <f t="shared" si="7"/>
        <v>0.23045658049474921</v>
      </c>
      <c r="G97" s="65">
        <f t="shared" si="12"/>
        <v>138654.69880456661</v>
      </c>
      <c r="H97" s="65">
        <f t="shared" si="8"/>
        <v>123837.51195269253</v>
      </c>
      <c r="I97" s="65">
        <f>SUM(H97:$H$109)</f>
        <v>480785.09414858872</v>
      </c>
      <c r="J97" s="68">
        <f t="shared" si="13"/>
        <v>3.4674994666156529</v>
      </c>
      <c r="K97" s="78">
        <f t="shared" si="9"/>
        <v>0.20582908323807364</v>
      </c>
      <c r="L97" s="65">
        <f t="shared" si="10"/>
        <v>28539.169541595169</v>
      </c>
      <c r="M97" s="65">
        <f>'Homme a'!G97</f>
        <v>138607.7805165911</v>
      </c>
      <c r="N97" s="65">
        <f t="shared" si="11"/>
        <v>138654.69880456661</v>
      </c>
    </row>
    <row r="98" spans="1:14" x14ac:dyDescent="0.45">
      <c r="A98" s="61">
        <v>94</v>
      </c>
      <c r="B98" s="65">
        <v>10692</v>
      </c>
      <c r="C98" s="65">
        <v>18503</v>
      </c>
      <c r="D98" s="65">
        <v>2432</v>
      </c>
      <c r="E98" s="65">
        <v>1538</v>
      </c>
      <c r="F98" s="61">
        <f t="shared" si="7"/>
        <v>0.27196437746189417</v>
      </c>
      <c r="G98" s="65">
        <f t="shared" si="12"/>
        <v>110115.52926297144</v>
      </c>
      <c r="H98" s="65">
        <f t="shared" si="8"/>
        <v>96411.727991178821</v>
      </c>
      <c r="I98" s="65">
        <f>SUM(H98:$H$109)</f>
        <v>356947.58219589619</v>
      </c>
      <c r="J98" s="68">
        <f t="shared" si="13"/>
        <v>3.2415735054358676</v>
      </c>
      <c r="K98" s="78">
        <f t="shared" si="9"/>
        <v>0.2381185992443266</v>
      </c>
      <c r="L98" s="65">
        <f t="shared" si="10"/>
        <v>26220.555583146415</v>
      </c>
      <c r="M98" s="65">
        <f>'Homme a'!G98</f>
        <v>110046.18256026489</v>
      </c>
      <c r="N98" s="65">
        <f t="shared" si="11"/>
        <v>110115.52926297144</v>
      </c>
    </row>
    <row r="99" spans="1:14" x14ac:dyDescent="0.45">
      <c r="A99" s="61">
        <v>95</v>
      </c>
      <c r="B99" s="65">
        <v>6657</v>
      </c>
      <c r="C99" s="65">
        <v>8243</v>
      </c>
      <c r="D99" s="65">
        <v>942</v>
      </c>
      <c r="E99" s="65">
        <v>877</v>
      </c>
      <c r="F99" s="61">
        <f t="shared" si="7"/>
        <v>0.24416107382550337</v>
      </c>
      <c r="G99" s="65">
        <f t="shared" si="12"/>
        <v>83894.973679825023</v>
      </c>
      <c r="H99" s="65">
        <f t="shared" si="8"/>
        <v>74438.097681419487</v>
      </c>
      <c r="I99" s="65">
        <f>SUM(H99:$H$109)</f>
        <v>260535.85420471744</v>
      </c>
      <c r="J99" s="68">
        <f t="shared" si="13"/>
        <v>3.1055001602243881</v>
      </c>
      <c r="K99" s="78">
        <f t="shared" si="9"/>
        <v>0.21663855492446238</v>
      </c>
      <c r="L99" s="65">
        <f t="shared" si="10"/>
        <v>18174.8858634231</v>
      </c>
      <c r="M99" s="65">
        <f>'Homme a'!G99</f>
        <v>83271.449283339127</v>
      </c>
      <c r="N99" s="65">
        <f t="shared" si="11"/>
        <v>83894.973679825023</v>
      </c>
    </row>
    <row r="100" spans="1:14" x14ac:dyDescent="0.45">
      <c r="A100" s="61">
        <v>96</v>
      </c>
      <c r="B100" s="65">
        <v>4035</v>
      </c>
      <c r="C100" s="65">
        <v>4993</v>
      </c>
      <c r="D100" s="65">
        <v>759</v>
      </c>
      <c r="E100" s="65">
        <v>640</v>
      </c>
      <c r="F100" s="61">
        <f t="shared" si="7"/>
        <v>0.30992467877713781</v>
      </c>
      <c r="G100" s="65">
        <f t="shared" si="12"/>
        <v>65720.087816401923</v>
      </c>
      <c r="H100" s="65">
        <f t="shared" si="8"/>
        <v>56511.339234141131</v>
      </c>
      <c r="I100" s="65">
        <f>SUM(H100:$H$109)</f>
        <v>186097.75652329795</v>
      </c>
      <c r="J100" s="68">
        <f t="shared" si="13"/>
        <v>2.8316723654293883</v>
      </c>
      <c r="K100" s="78">
        <f t="shared" si="9"/>
        <v>0.26649779757348369</v>
      </c>
      <c r="L100" s="65">
        <f t="shared" si="10"/>
        <v>17514.258659407053</v>
      </c>
      <c r="M100" s="65">
        <f>'Homme a'!G100</f>
        <v>64886.080945373338</v>
      </c>
      <c r="N100" s="65">
        <f t="shared" si="11"/>
        <v>65720.087816401923</v>
      </c>
    </row>
    <row r="101" spans="1:14" x14ac:dyDescent="0.45">
      <c r="A101" s="61">
        <v>97</v>
      </c>
      <c r="B101" s="65">
        <v>2557</v>
      </c>
      <c r="C101" s="65">
        <v>2865</v>
      </c>
      <c r="D101" s="65">
        <v>514</v>
      </c>
      <c r="E101" s="65">
        <v>446</v>
      </c>
      <c r="F101" s="61">
        <f t="shared" si="7"/>
        <v>0.35411287347842124</v>
      </c>
      <c r="G101" s="65">
        <f t="shared" si="12"/>
        <v>48205.829156994871</v>
      </c>
      <c r="H101" s="65">
        <f t="shared" si="8"/>
        <v>40594.918360598531</v>
      </c>
      <c r="I101" s="65">
        <f>SUM(H101:$H$109)</f>
        <v>129586.4172891568</v>
      </c>
      <c r="J101" s="68">
        <f t="shared" si="13"/>
        <v>2.6881897802675438</v>
      </c>
      <c r="K101" s="78">
        <f t="shared" si="9"/>
        <v>0.29820425124266475</v>
      </c>
      <c r="L101" s="65">
        <f t="shared" si="10"/>
        <v>14375.183189293472</v>
      </c>
      <c r="M101" s="65">
        <f>'Homme a'!G101</f>
        <v>47390.410677005857</v>
      </c>
      <c r="N101" s="65">
        <f t="shared" si="11"/>
        <v>48205.829156994871</v>
      </c>
    </row>
    <row r="102" spans="1:14" x14ac:dyDescent="0.45">
      <c r="A102" s="61">
        <v>98</v>
      </c>
      <c r="B102" s="65">
        <v>2287</v>
      </c>
      <c r="C102" s="65">
        <v>1817</v>
      </c>
      <c r="D102" s="65">
        <v>352</v>
      </c>
      <c r="E102" s="65">
        <v>318</v>
      </c>
      <c r="F102" s="61">
        <f t="shared" si="7"/>
        <v>0.32651072124756336</v>
      </c>
      <c r="G102" s="65">
        <f t="shared" si="12"/>
        <v>33830.645967701399</v>
      </c>
      <c r="H102" s="65">
        <f t="shared" si="8"/>
        <v>28862.692059121528</v>
      </c>
      <c r="I102" s="65">
        <f>SUM(H102:$H$109)</f>
        <v>88991.498928558271</v>
      </c>
      <c r="J102" s="68">
        <f t="shared" si="13"/>
        <v>2.6304995480582818</v>
      </c>
      <c r="K102" s="78">
        <f t="shared" si="9"/>
        <v>0.2785633596936723</v>
      </c>
      <c r="L102" s="65">
        <f t="shared" si="10"/>
        <v>9423.9784013700882</v>
      </c>
      <c r="M102" s="65">
        <f>'Homme a'!G102</f>
        <v>33172.974284067168</v>
      </c>
      <c r="N102" s="65">
        <f t="shared" si="11"/>
        <v>33830.645967701399</v>
      </c>
    </row>
    <row r="103" spans="1:14" x14ac:dyDescent="0.45">
      <c r="A103" s="61">
        <v>99</v>
      </c>
      <c r="B103" s="65">
        <v>2202</v>
      </c>
      <c r="C103" s="65">
        <v>1629</v>
      </c>
      <c r="D103" s="65">
        <v>395</v>
      </c>
      <c r="E103" s="65">
        <v>357</v>
      </c>
      <c r="F103" s="61">
        <f t="shared" si="7"/>
        <v>0.3925867919603237</v>
      </c>
      <c r="G103" s="65">
        <f t="shared" si="12"/>
        <v>24406.667566331311</v>
      </c>
      <c r="H103" s="65">
        <f t="shared" si="8"/>
        <v>20185.743371546127</v>
      </c>
      <c r="I103" s="65">
        <f>SUM(H103:$H$109)</f>
        <v>60128.806869436747</v>
      </c>
      <c r="J103" s="68">
        <f t="shared" si="13"/>
        <v>2.463622151857539</v>
      </c>
      <c r="K103" s="78">
        <f t="shared" si="9"/>
        <v>0.32469226747291074</v>
      </c>
      <c r="L103" s="65">
        <f t="shared" si="10"/>
        <v>7924.6562335696617</v>
      </c>
      <c r="M103" s="65">
        <f>'Homme a'!G103</f>
        <v>23925.407247168572</v>
      </c>
      <c r="N103" s="65">
        <f t="shared" si="11"/>
        <v>24406.667566331311</v>
      </c>
    </row>
    <row r="104" spans="1:14" x14ac:dyDescent="0.45">
      <c r="A104" s="61">
        <v>100</v>
      </c>
      <c r="B104" s="65">
        <v>1299</v>
      </c>
      <c r="C104" s="65">
        <v>1547</v>
      </c>
      <c r="D104" s="65">
        <v>322</v>
      </c>
      <c r="E104" s="65">
        <v>259</v>
      </c>
      <c r="F104" s="61">
        <f t="shared" si="7"/>
        <v>0.40829234012649335</v>
      </c>
      <c r="G104" s="65">
        <f t="shared" si="12"/>
        <v>16482.011332761649</v>
      </c>
      <c r="H104" s="65">
        <f t="shared" si="8"/>
        <v>13532.033319836826</v>
      </c>
      <c r="I104" s="65">
        <f>SUM(H104:$H$109)</f>
        <v>39943.063497890616</v>
      </c>
      <c r="J104" s="68">
        <f t="shared" si="13"/>
        <v>2.4234338086210951</v>
      </c>
      <c r="K104" s="78">
        <f t="shared" si="9"/>
        <v>0.3352154927744555</v>
      </c>
      <c r="L104" s="65">
        <f t="shared" si="10"/>
        <v>5525.025550825856</v>
      </c>
      <c r="M104" s="65">
        <f>'Homme a'!G104</f>
        <v>16134.25701491309</v>
      </c>
      <c r="N104" s="65">
        <f t="shared" si="11"/>
        <v>16482.011332761649</v>
      </c>
    </row>
    <row r="105" spans="1:14" x14ac:dyDescent="0.45">
      <c r="A105" s="61">
        <v>101</v>
      </c>
      <c r="B105" s="65">
        <v>803</v>
      </c>
      <c r="C105" s="65">
        <v>841</v>
      </c>
      <c r="D105" s="65">
        <v>202</v>
      </c>
      <c r="E105" s="65">
        <v>151</v>
      </c>
      <c r="F105" s="61">
        <f t="shared" si="7"/>
        <v>0.42944038929440387</v>
      </c>
      <c r="G105" s="65">
        <f t="shared" si="12"/>
        <v>10956.985781935793</v>
      </c>
      <c r="H105" s="65">
        <f t="shared" si="8"/>
        <v>8907.8185640837255</v>
      </c>
      <c r="I105" s="65">
        <f>SUM(H105:$H$109)</f>
        <v>26411.030178053792</v>
      </c>
      <c r="J105" s="68">
        <f t="shared" si="13"/>
        <v>2.4104284429752818</v>
      </c>
      <c r="K105" s="78">
        <f t="shared" si="9"/>
        <v>0.34912677154612448</v>
      </c>
      <c r="L105" s="65">
        <f t="shared" si="10"/>
        <v>3825.377071924032</v>
      </c>
      <c r="M105" s="65">
        <f>'Homme a'!G105</f>
        <v>10691.882353488927</v>
      </c>
      <c r="N105" s="65">
        <f t="shared" si="11"/>
        <v>10956.985781935793</v>
      </c>
    </row>
    <row r="106" spans="1:14" x14ac:dyDescent="0.45">
      <c r="A106" s="61">
        <v>102</v>
      </c>
      <c r="B106" s="65">
        <v>476</v>
      </c>
      <c r="C106" s="65">
        <v>554</v>
      </c>
      <c r="D106" s="65">
        <v>104</v>
      </c>
      <c r="E106" s="65">
        <v>100</v>
      </c>
      <c r="F106" s="61">
        <f t="shared" si="7"/>
        <v>0.39611650485436894</v>
      </c>
      <c r="G106" s="65">
        <f t="shared" si="12"/>
        <v>7131.6087100117611</v>
      </c>
      <c r="H106" s="65">
        <f t="shared" si="8"/>
        <v>5888.5388851221269</v>
      </c>
      <c r="I106" s="65">
        <f>SUM(H106:$H$109)</f>
        <v>17503.211613970067</v>
      </c>
      <c r="J106" s="68">
        <f t="shared" si="13"/>
        <v>2.4543146330221477</v>
      </c>
      <c r="K106" s="78">
        <f t="shared" si="9"/>
        <v>0.32707170804240221</v>
      </c>
      <c r="L106" s="65">
        <f t="shared" si="10"/>
        <v>2332.5474418736194</v>
      </c>
      <c r="M106" s="65">
        <f>'Homme a'!G106</f>
        <v>6999.9978921963184</v>
      </c>
      <c r="N106" s="65">
        <f t="shared" si="11"/>
        <v>7131.6087100117611</v>
      </c>
    </row>
    <row r="107" spans="1:14" x14ac:dyDescent="0.45">
      <c r="A107" s="61">
        <v>103</v>
      </c>
      <c r="B107" s="65">
        <v>291</v>
      </c>
      <c r="C107" s="65">
        <v>337</v>
      </c>
      <c r="D107" s="65">
        <v>55</v>
      </c>
      <c r="E107" s="65">
        <v>52</v>
      </c>
      <c r="F107" s="61">
        <f t="shared" si="7"/>
        <v>0.34076433121019106</v>
      </c>
      <c r="G107" s="65">
        <f t="shared" si="12"/>
        <v>4799.0612681381417</v>
      </c>
      <c r="H107" s="65">
        <f t="shared" si="8"/>
        <v>4066.8625819276485</v>
      </c>
      <c r="I107" s="65">
        <f>SUM(H107:$H$109)</f>
        <v>11614.672728847938</v>
      </c>
      <c r="J107" s="68">
        <f t="shared" si="13"/>
        <v>2.4201968009785384</v>
      </c>
      <c r="K107" s="78">
        <f t="shared" si="9"/>
        <v>0.28877349765363208</v>
      </c>
      <c r="L107" s="65">
        <f t="shared" si="10"/>
        <v>1385.8417078543262</v>
      </c>
      <c r="M107" s="65">
        <f>'Homme a'!G107</f>
        <v>4655.4607830453306</v>
      </c>
      <c r="N107" s="65">
        <f t="shared" si="11"/>
        <v>4799.0612681381417</v>
      </c>
    </row>
    <row r="108" spans="1:14" x14ac:dyDescent="0.45">
      <c r="A108" s="61">
        <v>104</v>
      </c>
      <c r="B108" s="65">
        <v>133</v>
      </c>
      <c r="C108" s="65">
        <v>198</v>
      </c>
      <c r="D108" s="65">
        <v>34</v>
      </c>
      <c r="E108" s="65">
        <v>22</v>
      </c>
      <c r="F108" s="61">
        <f t="shared" si="7"/>
        <v>0.33836858006042297</v>
      </c>
      <c r="G108" s="65">
        <f t="shared" si="12"/>
        <v>3413.2195602838156</v>
      </c>
      <c r="H108" s="65">
        <f t="shared" si="8"/>
        <v>2895.7313925351427</v>
      </c>
      <c r="I108" s="65">
        <f>SUM(H108:$H$109)</f>
        <v>7547.8101469202902</v>
      </c>
      <c r="J108" s="68">
        <f t="shared" si="13"/>
        <v>2.2113462124577405</v>
      </c>
      <c r="K108" s="78">
        <f t="shared" si="9"/>
        <v>0.28706753322573642</v>
      </c>
      <c r="L108" s="65">
        <f t="shared" si="10"/>
        <v>979.82451952850761</v>
      </c>
      <c r="M108" s="65">
        <f>'Homme a'!G108</f>
        <v>3287.088661975069</v>
      </c>
      <c r="N108" s="65">
        <f t="shared" si="11"/>
        <v>3413.2195602838156</v>
      </c>
    </row>
    <row r="109" spans="1:14" x14ac:dyDescent="0.45">
      <c r="A109" s="61">
        <v>105</v>
      </c>
      <c r="B109" s="65">
        <v>127</v>
      </c>
      <c r="C109" s="65">
        <v>133</v>
      </c>
      <c r="D109" s="65">
        <v>34</v>
      </c>
      <c r="E109" s="65">
        <v>34</v>
      </c>
      <c r="F109" s="61">
        <f t="shared" si="7"/>
        <v>0.52307692307692311</v>
      </c>
      <c r="G109" s="65">
        <f t="shared" si="12"/>
        <v>2433.3950407553079</v>
      </c>
      <c r="H109" s="65">
        <f>G109/F109</f>
        <v>4652.0787543851475</v>
      </c>
      <c r="I109" s="65">
        <f>SUM(H109:$H$109)</f>
        <v>4652.0787543851475</v>
      </c>
      <c r="J109" s="68">
        <f>1/F109</f>
        <v>1.9117647058823528</v>
      </c>
      <c r="K109" s="61">
        <f t="shared" si="9"/>
        <v>1</v>
      </c>
      <c r="L109" s="65">
        <f t="shared" si="10"/>
        <v>2433.3950407553079</v>
      </c>
      <c r="M109" s="65">
        <f>'Homme a'!G109</f>
        <v>2341.3156148848871</v>
      </c>
      <c r="N109" s="65">
        <f t="shared" si="11"/>
        <v>2433.3950407553079</v>
      </c>
    </row>
    <row r="110" spans="1:14" x14ac:dyDescent="0.45">
      <c r="B110" s="65"/>
      <c r="C110" s="65"/>
      <c r="D110" s="65"/>
      <c r="E110" s="65"/>
    </row>
    <row r="111" spans="1:14" x14ac:dyDescent="0.45">
      <c r="B111" s="65"/>
      <c r="C111" s="65"/>
      <c r="D111" s="65"/>
      <c r="E111" s="65"/>
    </row>
  </sheetData>
  <mergeCells count="1">
    <mergeCell ref="M2:N2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11"/>
  <sheetViews>
    <sheetView workbookViewId="0">
      <selection sqref="A1:L9"/>
    </sheetView>
  </sheetViews>
  <sheetFormatPr baseColWidth="10" defaultColWidth="11.33203125" defaultRowHeight="14.25" x14ac:dyDescent="0.45"/>
  <cols>
    <col min="1" max="1" width="5" style="61" customWidth="1"/>
    <col min="2" max="3" width="11.33203125" style="61"/>
    <col min="4" max="6" width="7" style="61" customWidth="1"/>
    <col min="7" max="9" width="11.33203125" style="61"/>
    <col min="10" max="10" width="7.796875" style="61" customWidth="1"/>
    <col min="11" max="11" width="11.33203125" style="61"/>
    <col min="12" max="12" width="8.265625" style="61" customWidth="1"/>
    <col min="13" max="16384" width="11.33203125" style="61"/>
  </cols>
  <sheetData>
    <row r="1" spans="1:12" x14ac:dyDescent="0.45">
      <c r="B1" s="61" t="s">
        <v>159</v>
      </c>
    </row>
    <row r="2" spans="1:12" x14ac:dyDescent="0.45">
      <c r="B2" s="72" t="s">
        <v>29</v>
      </c>
      <c r="C2" s="72" t="s">
        <v>29</v>
      </c>
      <c r="D2" s="72" t="s">
        <v>29</v>
      </c>
      <c r="E2" s="72"/>
      <c r="F2" s="72" t="s">
        <v>29</v>
      </c>
      <c r="G2" s="72" t="s">
        <v>29</v>
      </c>
      <c r="H2" s="72" t="s">
        <v>29</v>
      </c>
      <c r="I2" s="72" t="s">
        <v>29</v>
      </c>
      <c r="J2" s="72" t="s">
        <v>29</v>
      </c>
      <c r="K2" s="72" t="s">
        <v>29</v>
      </c>
      <c r="L2" s="72" t="s">
        <v>29</v>
      </c>
    </row>
    <row r="3" spans="1:12" ht="15.75" x14ac:dyDescent="0.55000000000000004">
      <c r="A3" s="61" t="s">
        <v>0</v>
      </c>
      <c r="B3" s="62" t="s">
        <v>160</v>
      </c>
      <c r="C3" s="62" t="s">
        <v>161</v>
      </c>
      <c r="D3" s="62" t="s">
        <v>162</v>
      </c>
      <c r="E3" s="62" t="s">
        <v>163</v>
      </c>
      <c r="F3" s="63" t="s">
        <v>246</v>
      </c>
      <c r="G3" s="62" t="s">
        <v>165</v>
      </c>
      <c r="H3" s="63" t="s">
        <v>169</v>
      </c>
      <c r="I3" s="64" t="s">
        <v>171</v>
      </c>
      <c r="J3" s="64" t="s">
        <v>172</v>
      </c>
      <c r="K3" s="63" t="s">
        <v>166</v>
      </c>
      <c r="L3" s="63" t="s">
        <v>167</v>
      </c>
    </row>
    <row r="4" spans="1:12" x14ac:dyDescent="0.45">
      <c r="A4" s="61">
        <v>0</v>
      </c>
      <c r="B4" s="65">
        <v>367577</v>
      </c>
      <c r="C4" s="65">
        <v>368054</v>
      </c>
      <c r="D4" s="65">
        <v>996</v>
      </c>
      <c r="E4" s="65">
        <v>156</v>
      </c>
      <c r="F4" s="61">
        <f>2*(E4+D4)/(B4+C4)</f>
        <v>3.1320050405706122E-3</v>
      </c>
      <c r="G4" s="65">
        <v>1000000</v>
      </c>
      <c r="H4" s="65">
        <f>(G4-G5)/(LN(G4/G5))</f>
        <v>998435.63110963674</v>
      </c>
      <c r="I4" s="65">
        <f>SUM(H4:$H$109)</f>
        <v>85423613.624191895</v>
      </c>
      <c r="J4" s="68">
        <f>I4/G4</f>
        <v>85.423613624191901</v>
      </c>
      <c r="K4" s="78">
        <f>L4/G4</f>
        <v>3.1271054293207125E-3</v>
      </c>
      <c r="L4" s="65">
        <f>G4-G5</f>
        <v>3127.1054293207126</v>
      </c>
    </row>
    <row r="5" spans="1:12" x14ac:dyDescent="0.45">
      <c r="A5" s="61">
        <v>1</v>
      </c>
      <c r="B5" s="65">
        <v>370608</v>
      </c>
      <c r="C5" s="65">
        <v>368557</v>
      </c>
      <c r="D5" s="65">
        <v>51</v>
      </c>
      <c r="E5" s="65">
        <v>47</v>
      </c>
      <c r="F5" s="61">
        <f t="shared" ref="F5:F68" si="0">2*(E5+D5)/(B5+C5)</f>
        <v>2.6516407026847861E-4</v>
      </c>
      <c r="G5" s="65">
        <f>G4*EXP(-F4)</f>
        <v>996872.89457067929</v>
      </c>
      <c r="H5" s="65">
        <f t="shared" ref="H5:H68" si="1">(G5-G6)/(LN(G5/G6))</f>
        <v>996740.73881465825</v>
      </c>
      <c r="I5" s="65">
        <f>SUM(H5:$H$109)</f>
        <v>84425177.99308227</v>
      </c>
      <c r="J5" s="68">
        <f>I5/G5</f>
        <v>84.690012591265656</v>
      </c>
      <c r="K5" s="78">
        <f t="shared" ref="K5:K68" si="2">L5/G5</f>
        <v>2.6512891738346515E-4</v>
      </c>
      <c r="L5" s="65">
        <f t="shared" ref="L5:L68" si="3">G5-G6</f>
        <v>264.29983130644541</v>
      </c>
    </row>
    <row r="6" spans="1:12" x14ac:dyDescent="0.45">
      <c r="A6" s="61">
        <v>2</v>
      </c>
      <c r="B6" s="65">
        <v>376860</v>
      </c>
      <c r="C6" s="65">
        <v>372349</v>
      </c>
      <c r="D6" s="65">
        <v>34</v>
      </c>
      <c r="E6" s="65">
        <v>29</v>
      </c>
      <c r="F6" s="61">
        <f t="shared" si="0"/>
        <v>1.6817737106735237E-4</v>
      </c>
      <c r="G6" s="65">
        <f t="shared" ref="G6:G69" si="4">G5*EXP(-F5)</f>
        <v>996608.59473937284</v>
      </c>
      <c r="H6" s="65">
        <f t="shared" si="1"/>
        <v>996524.79593041597</v>
      </c>
      <c r="I6" s="65">
        <f>SUM(H6:$H$109)</f>
        <v>83428437.254267618</v>
      </c>
      <c r="J6" s="68">
        <f t="shared" ref="J6:J69" si="5">I6/G6</f>
        <v>83.7123397235856</v>
      </c>
      <c r="K6" s="78">
        <f t="shared" si="2"/>
        <v>1.6816323004599485E-4</v>
      </c>
      <c r="L6" s="65">
        <f t="shared" si="3"/>
        <v>167.59292038297281</v>
      </c>
    </row>
    <row r="7" spans="1:12" x14ac:dyDescent="0.45">
      <c r="A7" s="61">
        <v>3</v>
      </c>
      <c r="B7" s="65">
        <v>385558</v>
      </c>
      <c r="C7" s="65">
        <v>379472</v>
      </c>
      <c r="D7" s="65">
        <v>20</v>
      </c>
      <c r="E7" s="65">
        <v>14</v>
      </c>
      <c r="F7" s="61">
        <f t="shared" si="0"/>
        <v>8.8885403186803131E-5</v>
      </c>
      <c r="G7" s="65">
        <f t="shared" si="4"/>
        <v>996441.00181898987</v>
      </c>
      <c r="H7" s="65">
        <f t="shared" si="1"/>
        <v>996396.71860022563</v>
      </c>
      <c r="I7" s="65">
        <f>SUM(H7:$H$109)</f>
        <v>82431912.458337203</v>
      </c>
      <c r="J7" s="68">
        <f t="shared" si="5"/>
        <v>82.726335335317231</v>
      </c>
      <c r="K7" s="78">
        <f t="shared" si="2"/>
        <v>8.8881452996318833E-5</v>
      </c>
      <c r="L7" s="65">
        <f t="shared" si="3"/>
        <v>88.56512406677939</v>
      </c>
    </row>
    <row r="8" spans="1:12" x14ac:dyDescent="0.45">
      <c r="A8" s="61">
        <v>4</v>
      </c>
      <c r="B8" s="65">
        <v>384777</v>
      </c>
      <c r="C8" s="65">
        <v>388768</v>
      </c>
      <c r="D8" s="65">
        <v>13</v>
      </c>
      <c r="E8" s="65">
        <v>12</v>
      </c>
      <c r="F8" s="61">
        <f t="shared" si="0"/>
        <v>6.463748068955264E-5</v>
      </c>
      <c r="G8" s="65">
        <f t="shared" si="4"/>
        <v>996352.43669492309</v>
      </c>
      <c r="H8" s="65">
        <f t="shared" si="1"/>
        <v>996320.2365316567</v>
      </c>
      <c r="I8" s="65">
        <f>SUM(H8:$H$109)</f>
        <v>81435515.739736974</v>
      </c>
      <c r="J8" s="68">
        <f t="shared" si="5"/>
        <v>81.733644381774141</v>
      </c>
      <c r="K8" s="78">
        <f t="shared" si="2"/>
        <v>6.463539173256939E-5</v>
      </c>
      <c r="L8" s="65">
        <f t="shared" si="3"/>
        <v>64.3996300494764</v>
      </c>
    </row>
    <row r="9" spans="1:12" x14ac:dyDescent="0.45">
      <c r="A9" s="61">
        <v>5</v>
      </c>
      <c r="B9" s="65">
        <v>387207</v>
      </c>
      <c r="C9" s="65">
        <v>387075</v>
      </c>
      <c r="D9" s="65">
        <v>16</v>
      </c>
      <c r="E9" s="65">
        <v>11</v>
      </c>
      <c r="F9" s="61">
        <f t="shared" si="0"/>
        <v>6.9742031972847097E-5</v>
      </c>
      <c r="G9" s="65">
        <f t="shared" si="4"/>
        <v>996288.03706487361</v>
      </c>
      <c r="H9" s="65">
        <f t="shared" si="1"/>
        <v>996253.29629531654</v>
      </c>
      <c r="I9" s="65">
        <f>SUM(H9:$H$109)</f>
        <v>80439195.503205329</v>
      </c>
      <c r="J9" s="68">
        <f t="shared" si="5"/>
        <v>80.738895289944651</v>
      </c>
      <c r="K9" s="78">
        <f t="shared" si="2"/>
        <v>6.9739600053879378E-5</v>
      </c>
      <c r="L9" s="65">
        <f t="shared" si="3"/>
        <v>69.480729243368842</v>
      </c>
    </row>
    <row r="10" spans="1:12" x14ac:dyDescent="0.45">
      <c r="A10" s="61">
        <v>6</v>
      </c>
      <c r="B10" s="65">
        <v>386264</v>
      </c>
      <c r="C10" s="65">
        <v>389969</v>
      </c>
      <c r="D10" s="65">
        <v>11</v>
      </c>
      <c r="E10" s="65">
        <v>17</v>
      </c>
      <c r="F10" s="61">
        <f t="shared" si="0"/>
        <v>7.2143286873915441E-5</v>
      </c>
      <c r="G10" s="65">
        <f t="shared" si="4"/>
        <v>996218.55633563024</v>
      </c>
      <c r="H10" s="65">
        <f t="shared" si="1"/>
        <v>996182.62195968814</v>
      </c>
      <c r="I10" s="65">
        <f>SUM(H10:$H$109)</f>
        <v>79442942.206910014</v>
      </c>
      <c r="J10" s="68">
        <f t="shared" si="5"/>
        <v>79.744491509095468</v>
      </c>
      <c r="K10" s="78">
        <f t="shared" si="2"/>
        <v>7.2140684609598731E-5</v>
      </c>
      <c r="L10" s="65">
        <f t="shared" si="3"/>
        <v>71.867888674838468</v>
      </c>
    </row>
    <row r="11" spans="1:12" x14ac:dyDescent="0.45">
      <c r="A11" s="61">
        <v>7</v>
      </c>
      <c r="B11" s="65">
        <v>392717</v>
      </c>
      <c r="C11" s="65">
        <v>388572</v>
      </c>
      <c r="D11" s="65">
        <v>11</v>
      </c>
      <c r="E11" s="65">
        <v>15</v>
      </c>
      <c r="F11" s="61">
        <f t="shared" si="0"/>
        <v>6.655667749065966E-5</v>
      </c>
      <c r="G11" s="65">
        <f t="shared" si="4"/>
        <v>996146.68844695541</v>
      </c>
      <c r="H11" s="65">
        <f t="shared" si="1"/>
        <v>996113.53907479905</v>
      </c>
      <c r="I11" s="65">
        <f>SUM(H11:$H$109)</f>
        <v>78446759.584950328</v>
      </c>
      <c r="J11" s="68">
        <f t="shared" si="5"/>
        <v>78.750208673837903</v>
      </c>
      <c r="K11" s="78">
        <f t="shared" si="2"/>
        <v>6.6554462644199928E-5</v>
      </c>
      <c r="L11" s="65">
        <f t="shared" si="3"/>
        <v>66.298007564386353</v>
      </c>
    </row>
    <row r="12" spans="1:12" x14ac:dyDescent="0.45">
      <c r="A12" s="61">
        <v>8</v>
      </c>
      <c r="B12" s="65">
        <v>384837</v>
      </c>
      <c r="C12" s="65">
        <v>394839</v>
      </c>
      <c r="D12" s="65">
        <v>21</v>
      </c>
      <c r="E12" s="65">
        <v>12</v>
      </c>
      <c r="F12" s="61">
        <f t="shared" si="0"/>
        <v>8.4650547150354766E-5</v>
      </c>
      <c r="G12" s="65">
        <f t="shared" si="4"/>
        <v>996080.39043939102</v>
      </c>
      <c r="H12" s="65">
        <f t="shared" si="1"/>
        <v>996038.23225265252</v>
      </c>
      <c r="I12" s="65">
        <f>SUM(H12:$H$109)</f>
        <v>77450646.04587552</v>
      </c>
      <c r="J12" s="68">
        <f t="shared" si="5"/>
        <v>77.755416921429898</v>
      </c>
      <c r="K12" s="78">
        <f t="shared" si="2"/>
        <v>8.4646964393916236E-5</v>
      </c>
      <c r="L12" s="65">
        <f t="shared" si="3"/>
        <v>84.315181343001314</v>
      </c>
    </row>
    <row r="13" spans="1:12" x14ac:dyDescent="0.45">
      <c r="A13" s="61">
        <v>9</v>
      </c>
      <c r="B13" s="65">
        <v>383154</v>
      </c>
      <c r="C13" s="65">
        <v>386613</v>
      </c>
      <c r="D13" s="65">
        <v>11</v>
      </c>
      <c r="E13" s="65">
        <v>15</v>
      </c>
      <c r="F13" s="61">
        <f t="shared" si="0"/>
        <v>6.7552908867228649E-5</v>
      </c>
      <c r="G13" s="65">
        <f t="shared" si="4"/>
        <v>995996.07525804802</v>
      </c>
      <c r="H13" s="65">
        <f t="shared" si="1"/>
        <v>995962.43479897734</v>
      </c>
      <c r="I13" s="65">
        <f>SUM(H13:$H$109)</f>
        <v>76454607.813622892</v>
      </c>
      <c r="J13" s="68">
        <f t="shared" si="5"/>
        <v>76.761956912144072</v>
      </c>
      <c r="K13" s="78">
        <f t="shared" si="2"/>
        <v>6.7550627220874592E-5</v>
      </c>
      <c r="L13" s="65">
        <f t="shared" si="3"/>
        <v>67.280159593210556</v>
      </c>
    </row>
    <row r="14" spans="1:12" x14ac:dyDescent="0.45">
      <c r="A14" s="61">
        <v>10</v>
      </c>
      <c r="B14" s="65">
        <v>381395</v>
      </c>
      <c r="C14" s="65">
        <v>385135</v>
      </c>
      <c r="D14" s="65">
        <v>9</v>
      </c>
      <c r="E14" s="65">
        <v>14</v>
      </c>
      <c r="F14" s="61">
        <f t="shared" si="0"/>
        <v>6.0010697559130104E-5</v>
      </c>
      <c r="G14" s="65">
        <f t="shared" si="4"/>
        <v>995928.79509845481</v>
      </c>
      <c r="H14" s="65">
        <f t="shared" si="1"/>
        <v>995898.91250589467</v>
      </c>
      <c r="I14" s="65">
        <f>SUM(H14:$H$109)</f>
        <v>75458645.378823906</v>
      </c>
      <c r="J14" s="68">
        <f t="shared" si="5"/>
        <v>75.767108803560873</v>
      </c>
      <c r="K14" s="78">
        <f t="shared" si="2"/>
        <v>6.0008896953270513E-5</v>
      </c>
      <c r="L14" s="65">
        <f t="shared" si="3"/>
        <v>59.764588437858038</v>
      </c>
    </row>
    <row r="15" spans="1:12" x14ac:dyDescent="0.45">
      <c r="A15" s="61">
        <v>11</v>
      </c>
      <c r="B15" s="65">
        <v>383448</v>
      </c>
      <c r="C15" s="65">
        <v>383175</v>
      </c>
      <c r="D15" s="65">
        <v>14</v>
      </c>
      <c r="E15" s="65">
        <v>16</v>
      </c>
      <c r="F15" s="61">
        <f t="shared" si="0"/>
        <v>7.8265327286032379E-5</v>
      </c>
      <c r="G15" s="65">
        <f t="shared" si="4"/>
        <v>995869.03051001695</v>
      </c>
      <c r="H15" s="65">
        <f t="shared" si="1"/>
        <v>995830.06051956047</v>
      </c>
      <c r="I15" s="65">
        <f>SUM(H15:$H$109)</f>
        <v>74462746.466318011</v>
      </c>
      <c r="J15" s="68">
        <f t="shared" si="5"/>
        <v>74.771625771094833</v>
      </c>
      <c r="K15" s="78">
        <f t="shared" si="2"/>
        <v>7.8262264635208783E-5</v>
      </c>
      <c r="L15" s="65">
        <f t="shared" si="3"/>
        <v>77.938965607783757</v>
      </c>
    </row>
    <row r="16" spans="1:12" x14ac:dyDescent="0.45">
      <c r="A16" s="61">
        <v>12</v>
      </c>
      <c r="B16" s="65">
        <v>390100</v>
      </c>
      <c r="C16" s="65">
        <v>384660</v>
      </c>
      <c r="D16" s="65">
        <v>12</v>
      </c>
      <c r="E16" s="65">
        <v>6</v>
      </c>
      <c r="F16" s="61">
        <f t="shared" si="0"/>
        <v>4.6466002374929008E-5</v>
      </c>
      <c r="G16" s="65">
        <f t="shared" si="4"/>
        <v>995791.09154440917</v>
      </c>
      <c r="H16" s="65">
        <f t="shared" si="1"/>
        <v>995767.95668908663</v>
      </c>
      <c r="I16" s="65">
        <f>SUM(H16:$H$109)</f>
        <v>73466916.405798465</v>
      </c>
      <c r="J16" s="68">
        <f t="shared" si="5"/>
        <v>73.777438892183611</v>
      </c>
      <c r="K16" s="78">
        <f t="shared" si="2"/>
        <v>4.6464922846944439E-5</v>
      </c>
      <c r="L16" s="65">
        <f t="shared" si="3"/>
        <v>46.26935624028556</v>
      </c>
    </row>
    <row r="17" spans="1:12" x14ac:dyDescent="0.45">
      <c r="A17" s="61">
        <v>13</v>
      </c>
      <c r="B17" s="65">
        <v>397859</v>
      </c>
      <c r="C17" s="65">
        <v>391481</v>
      </c>
      <c r="D17" s="65">
        <v>16</v>
      </c>
      <c r="E17" s="65">
        <v>20</v>
      </c>
      <c r="F17" s="61">
        <f t="shared" si="0"/>
        <v>9.121544581549143E-5</v>
      </c>
      <c r="G17" s="65">
        <f t="shared" si="4"/>
        <v>995744.82218816888</v>
      </c>
      <c r="H17" s="65">
        <f t="shared" si="1"/>
        <v>995699.40991569264</v>
      </c>
      <c r="I17" s="65">
        <f>SUM(H17:$H$109)</f>
        <v>72471148.449109375</v>
      </c>
      <c r="J17" s="68">
        <f t="shared" si="5"/>
        <v>72.780843881118656</v>
      </c>
      <c r="K17" s="78">
        <f t="shared" si="2"/>
        <v>9.1211285813226417E-5</v>
      </c>
      <c r="L17" s="65">
        <f t="shared" si="3"/>
        <v>90.823165573645383</v>
      </c>
    </row>
    <row r="18" spans="1:12" x14ac:dyDescent="0.45">
      <c r="A18" s="61">
        <v>14</v>
      </c>
      <c r="B18" s="65">
        <v>379063</v>
      </c>
      <c r="C18" s="65">
        <v>399541</v>
      </c>
      <c r="D18" s="65">
        <v>12</v>
      </c>
      <c r="E18" s="65">
        <v>21</v>
      </c>
      <c r="F18" s="61">
        <f t="shared" si="0"/>
        <v>8.4767095982039655E-5</v>
      </c>
      <c r="G18" s="65">
        <f t="shared" si="4"/>
        <v>995653.99902259524</v>
      </c>
      <c r="H18" s="65">
        <f t="shared" si="1"/>
        <v>995611.80086602783</v>
      </c>
      <c r="I18" s="65">
        <f>SUM(H18:$H$109)</f>
        <v>71475449.039193675</v>
      </c>
      <c r="J18" s="68">
        <f t="shared" si="5"/>
        <v>71.787437311916648</v>
      </c>
      <c r="K18" s="78">
        <f t="shared" si="2"/>
        <v>8.4763503353297114E-5</v>
      </c>
      <c r="L18" s="65">
        <f t="shared" si="3"/>
        <v>84.395121084875427</v>
      </c>
    </row>
    <row r="19" spans="1:12" x14ac:dyDescent="0.45">
      <c r="A19" s="61">
        <v>15</v>
      </c>
      <c r="B19" s="65">
        <v>378971</v>
      </c>
      <c r="C19" s="65">
        <v>380781</v>
      </c>
      <c r="D19" s="65">
        <v>23</v>
      </c>
      <c r="E19" s="65">
        <v>21</v>
      </c>
      <c r="F19" s="61">
        <f t="shared" si="0"/>
        <v>1.1582726995124724E-4</v>
      </c>
      <c r="G19" s="65">
        <f t="shared" si="4"/>
        <v>995569.60390151036</v>
      </c>
      <c r="H19" s="65">
        <f t="shared" si="1"/>
        <v>995511.94907234143</v>
      </c>
      <c r="I19" s="65">
        <f>SUM(H19:$H$109)</f>
        <v>70479837.238327622</v>
      </c>
      <c r="J19" s="68">
        <f t="shared" si="5"/>
        <v>70.79348039768</v>
      </c>
      <c r="K19" s="78">
        <f t="shared" si="2"/>
        <v>1.1582056223205105E-4</v>
      </c>
      <c r="L19" s="65">
        <f t="shared" si="3"/>
        <v>115.30743126501329</v>
      </c>
    </row>
    <row r="20" spans="1:12" x14ac:dyDescent="0.45">
      <c r="A20" s="61">
        <v>16</v>
      </c>
      <c r="B20" s="65">
        <v>372052</v>
      </c>
      <c r="C20" s="65">
        <v>380938</v>
      </c>
      <c r="D20" s="65">
        <v>16</v>
      </c>
      <c r="E20" s="65">
        <v>26</v>
      </c>
      <c r="F20" s="61">
        <f t="shared" si="0"/>
        <v>1.1155526633819839E-4</v>
      </c>
      <c r="G20" s="65">
        <f t="shared" si="4"/>
        <v>995454.29647024535</v>
      </c>
      <c r="H20" s="65">
        <f t="shared" si="1"/>
        <v>995398.77445001737</v>
      </c>
      <c r="I20" s="65">
        <f>SUM(H20:$H$109)</f>
        <v>69484325.289255291</v>
      </c>
      <c r="J20" s="68">
        <f t="shared" si="5"/>
        <v>69.801622772273817</v>
      </c>
      <c r="K20" s="78">
        <f t="shared" si="2"/>
        <v>1.1154904428078038E-4</v>
      </c>
      <c r="L20" s="65">
        <f t="shared" si="3"/>
        <v>111.04197539645247</v>
      </c>
    </row>
    <row r="21" spans="1:12" x14ac:dyDescent="0.45">
      <c r="A21" s="61">
        <v>17</v>
      </c>
      <c r="B21" s="65">
        <v>376631</v>
      </c>
      <c r="C21" s="65">
        <v>372789</v>
      </c>
      <c r="D21" s="65">
        <v>28</v>
      </c>
      <c r="E21" s="65">
        <v>25</v>
      </c>
      <c r="F21" s="61">
        <f t="shared" si="0"/>
        <v>1.4144271570014144E-4</v>
      </c>
      <c r="G21" s="65">
        <f t="shared" si="4"/>
        <v>995343.25449484889</v>
      </c>
      <c r="H21" s="65">
        <f t="shared" si="1"/>
        <v>995272.86578640726</v>
      </c>
      <c r="I21" s="65">
        <f>SUM(H21:$H$109)</f>
        <v>68488926.514805257</v>
      </c>
      <c r="J21" s="68">
        <f t="shared" si="5"/>
        <v>68.809354165527935</v>
      </c>
      <c r="K21" s="78">
        <f t="shared" si="2"/>
        <v>1.4143271315079654E-4</v>
      </c>
      <c r="L21" s="65">
        <f t="shared" si="3"/>
        <v>140.77409699955024</v>
      </c>
    </row>
    <row r="22" spans="1:12" x14ac:dyDescent="0.45">
      <c r="A22" s="61">
        <v>18</v>
      </c>
      <c r="B22" s="65">
        <v>371244</v>
      </c>
      <c r="C22" s="65">
        <v>374257</v>
      </c>
      <c r="D22" s="65">
        <v>32</v>
      </c>
      <c r="E22" s="65">
        <v>39</v>
      </c>
      <c r="F22" s="61">
        <f t="shared" si="0"/>
        <v>1.9047593497527167E-4</v>
      </c>
      <c r="G22" s="65">
        <f t="shared" si="4"/>
        <v>995202.48039784934</v>
      </c>
      <c r="H22" s="65">
        <f t="shared" si="1"/>
        <v>995107.70535444538</v>
      </c>
      <c r="I22" s="65">
        <f>SUM(H22:$H$109)</f>
        <v>67493653.649018884</v>
      </c>
      <c r="J22" s="68">
        <f t="shared" si="5"/>
        <v>67.819016711088921</v>
      </c>
      <c r="K22" s="78">
        <f t="shared" si="2"/>
        <v>1.904577955861199E-4</v>
      </c>
      <c r="L22" s="65">
        <f t="shared" si="3"/>
        <v>189.54407057841308</v>
      </c>
    </row>
    <row r="23" spans="1:12" x14ac:dyDescent="0.45">
      <c r="A23" s="61">
        <v>19</v>
      </c>
      <c r="B23" s="65">
        <v>358641</v>
      </c>
      <c r="C23" s="65">
        <v>367904</v>
      </c>
      <c r="D23" s="65">
        <v>27</v>
      </c>
      <c r="E23" s="65">
        <v>34</v>
      </c>
      <c r="F23" s="61">
        <f t="shared" si="0"/>
        <v>1.6791802297173609E-4</v>
      </c>
      <c r="G23" s="65">
        <f t="shared" si="4"/>
        <v>995012.93632727093</v>
      </c>
      <c r="H23" s="65">
        <f t="shared" si="1"/>
        <v>994929.40070034901</v>
      </c>
      <c r="I23" s="65">
        <f>SUM(H23:$H$109)</f>
        <v>66498545.943664417</v>
      </c>
      <c r="J23" s="68">
        <f t="shared" si="5"/>
        <v>66.831840588042667</v>
      </c>
      <c r="K23" s="78">
        <f t="shared" si="2"/>
        <v>1.6790392552953456E-4</v>
      </c>
      <c r="L23" s="65">
        <f t="shared" si="3"/>
        <v>167.06657796201762</v>
      </c>
    </row>
    <row r="24" spans="1:12" x14ac:dyDescent="0.45">
      <c r="A24" s="61">
        <v>20</v>
      </c>
      <c r="B24" s="65">
        <v>354596</v>
      </c>
      <c r="C24" s="65">
        <v>354918</v>
      </c>
      <c r="D24" s="65">
        <v>41</v>
      </c>
      <c r="E24" s="65">
        <v>36</v>
      </c>
      <c r="F24" s="61">
        <f t="shared" si="0"/>
        <v>2.1704998069100822E-4</v>
      </c>
      <c r="G24" s="65">
        <f t="shared" si="4"/>
        <v>994845.86974930891</v>
      </c>
      <c r="H24" s="65">
        <f t="shared" si="1"/>
        <v>994737.91192140162</v>
      </c>
      <c r="I24" s="65">
        <f>SUM(H24:$H$109)</f>
        <v>65503616.542964071</v>
      </c>
      <c r="J24" s="68">
        <f t="shared" si="5"/>
        <v>65.842979837138316</v>
      </c>
      <c r="K24" s="78">
        <f t="shared" si="2"/>
        <v>2.1702642704808637E-4</v>
      </c>
      <c r="L24" s="65">
        <f t="shared" si="3"/>
        <v>215.90784457523841</v>
      </c>
    </row>
    <row r="25" spans="1:12" x14ac:dyDescent="0.45">
      <c r="A25" s="61">
        <v>21</v>
      </c>
      <c r="B25" s="65">
        <v>369889</v>
      </c>
      <c r="C25" s="65">
        <v>350633</v>
      </c>
      <c r="D25" s="65">
        <v>36</v>
      </c>
      <c r="E25" s="65">
        <v>28</v>
      </c>
      <c r="F25" s="61">
        <f t="shared" si="0"/>
        <v>1.7764898226563518E-4</v>
      </c>
      <c r="G25" s="65">
        <f t="shared" si="4"/>
        <v>994629.96190473367</v>
      </c>
      <c r="H25" s="65">
        <f t="shared" si="1"/>
        <v>994541.61963627068</v>
      </c>
      <c r="I25" s="65">
        <f>SUM(H25:$H$109)</f>
        <v>64508878.631042659</v>
      </c>
      <c r="J25" s="68">
        <f t="shared" si="5"/>
        <v>64.857164072864876</v>
      </c>
      <c r="K25" s="78">
        <f t="shared" si="2"/>
        <v>1.7763320361955775E-4</v>
      </c>
      <c r="L25" s="65">
        <f t="shared" si="3"/>
        <v>176.67930654913653</v>
      </c>
    </row>
    <row r="26" spans="1:12" x14ac:dyDescent="0.45">
      <c r="A26" s="61">
        <v>22</v>
      </c>
      <c r="B26" s="65">
        <v>375609</v>
      </c>
      <c r="C26" s="65">
        <v>367689</v>
      </c>
      <c r="D26" s="65">
        <v>38</v>
      </c>
      <c r="E26" s="65">
        <v>29</v>
      </c>
      <c r="F26" s="61">
        <f t="shared" si="0"/>
        <v>1.8027762754642149E-4</v>
      </c>
      <c r="G26" s="65">
        <f t="shared" si="4"/>
        <v>994453.28259818454</v>
      </c>
      <c r="H26" s="65">
        <f t="shared" si="1"/>
        <v>994363.64914531494</v>
      </c>
      <c r="I26" s="65">
        <f>SUM(H26:$H$109)</f>
        <v>63514337.011406392</v>
      </c>
      <c r="J26" s="68">
        <f t="shared" si="5"/>
        <v>63.868598075782891</v>
      </c>
      <c r="K26" s="78">
        <f t="shared" si="2"/>
        <v>1.802613785113825E-4</v>
      </c>
      <c r="L26" s="65">
        <f t="shared" si="3"/>
        <v>179.26151958631817</v>
      </c>
    </row>
    <row r="27" spans="1:12" x14ac:dyDescent="0.45">
      <c r="A27" s="61">
        <v>23</v>
      </c>
      <c r="B27" s="65">
        <v>380971</v>
      </c>
      <c r="C27" s="65">
        <v>373835</v>
      </c>
      <c r="D27" s="65">
        <v>33</v>
      </c>
      <c r="E27" s="65">
        <v>37</v>
      </c>
      <c r="F27" s="61">
        <f t="shared" si="0"/>
        <v>1.8547812285540921E-4</v>
      </c>
      <c r="G27" s="65">
        <f t="shared" si="4"/>
        <v>994274.02107859822</v>
      </c>
      <c r="H27" s="65">
        <f t="shared" si="1"/>
        <v>994181.81873931456</v>
      </c>
      <c r="I27" s="65">
        <f>SUM(H27:$H$109)</f>
        <v>62519973.362261072</v>
      </c>
      <c r="J27" s="68">
        <f t="shared" si="5"/>
        <v>62.88002304881585</v>
      </c>
      <c r="K27" s="78">
        <f t="shared" si="2"/>
        <v>1.854609228517942E-4</v>
      </c>
      <c r="L27" s="65">
        <f t="shared" si="3"/>
        <v>184.3989775168011</v>
      </c>
    </row>
    <row r="28" spans="1:12" x14ac:dyDescent="0.45">
      <c r="A28" s="61">
        <v>24</v>
      </c>
      <c r="B28" s="65">
        <v>381412</v>
      </c>
      <c r="C28" s="65">
        <v>380111</v>
      </c>
      <c r="D28" s="65">
        <v>38</v>
      </c>
      <c r="E28" s="65">
        <v>37</v>
      </c>
      <c r="F28" s="61">
        <f t="shared" si="0"/>
        <v>1.9697369613261845E-4</v>
      </c>
      <c r="G28" s="65">
        <f t="shared" si="4"/>
        <v>994089.62210108142</v>
      </c>
      <c r="H28" s="65">
        <f t="shared" si="1"/>
        <v>993991.72377510322</v>
      </c>
      <c r="I28" s="65">
        <f>SUM(H28:$H$109)</f>
        <v>61525791.543521754</v>
      </c>
      <c r="J28" s="68">
        <f t="shared" si="5"/>
        <v>61.891594254331388</v>
      </c>
      <c r="K28" s="78">
        <f t="shared" si="2"/>
        <v>1.9695429808778579E-4</v>
      </c>
      <c r="L28" s="65">
        <f t="shared" si="3"/>
        <v>195.79022375727072</v>
      </c>
    </row>
    <row r="29" spans="1:12" x14ac:dyDescent="0.45">
      <c r="A29" s="61">
        <v>25</v>
      </c>
      <c r="B29" s="65">
        <v>385328</v>
      </c>
      <c r="C29" s="65">
        <v>381369</v>
      </c>
      <c r="D29" s="65">
        <v>41</v>
      </c>
      <c r="E29" s="65">
        <v>46</v>
      </c>
      <c r="F29" s="61">
        <f t="shared" si="0"/>
        <v>2.269475425102746E-4</v>
      </c>
      <c r="G29" s="65">
        <f t="shared" si="4"/>
        <v>993893.83187732415</v>
      </c>
      <c r="H29" s="65">
        <f t="shared" si="1"/>
        <v>993781.05952691345</v>
      </c>
      <c r="I29" s="65">
        <f>SUM(H29:$H$109)</f>
        <v>60531799.819746658</v>
      </c>
      <c r="J29" s="68">
        <f t="shared" si="5"/>
        <v>60.90368797783028</v>
      </c>
      <c r="K29" s="78">
        <f t="shared" si="2"/>
        <v>2.2692179186476556E-4</v>
      </c>
      <c r="L29" s="65">
        <f t="shared" si="3"/>
        <v>225.53616925294045</v>
      </c>
    </row>
    <row r="30" spans="1:12" x14ac:dyDescent="0.45">
      <c r="A30" s="61">
        <v>26</v>
      </c>
      <c r="B30" s="65">
        <v>384833</v>
      </c>
      <c r="C30" s="65">
        <v>386995</v>
      </c>
      <c r="D30" s="65">
        <v>49</v>
      </c>
      <c r="E30" s="65">
        <v>62</v>
      </c>
      <c r="F30" s="61">
        <f t="shared" si="0"/>
        <v>2.8762884995102536E-4</v>
      </c>
      <c r="G30" s="65">
        <f t="shared" si="4"/>
        <v>993668.29570807121</v>
      </c>
      <c r="H30" s="65">
        <f t="shared" si="1"/>
        <v>993525.40557332023</v>
      </c>
      <c r="I30" s="65">
        <f>SUM(H30:$H$109)</f>
        <v>59538018.76021973</v>
      </c>
      <c r="J30" s="68">
        <f t="shared" si="5"/>
        <v>59.917398006337663</v>
      </c>
      <c r="K30" s="78">
        <f t="shared" si="2"/>
        <v>2.8758748873905884E-4</v>
      </c>
      <c r="L30" s="65">
        <f t="shared" si="3"/>
        <v>285.76656980230473</v>
      </c>
    </row>
    <row r="31" spans="1:12" x14ac:dyDescent="0.45">
      <c r="A31" s="61">
        <v>27</v>
      </c>
      <c r="B31" s="65">
        <v>392353</v>
      </c>
      <c r="C31" s="65">
        <v>386323</v>
      </c>
      <c r="D31" s="65">
        <v>41</v>
      </c>
      <c r="E31" s="65">
        <v>62</v>
      </c>
      <c r="F31" s="61">
        <f t="shared" si="0"/>
        <v>2.6455162352506049E-4</v>
      </c>
      <c r="G31" s="65">
        <f t="shared" si="4"/>
        <v>993382.5291382689</v>
      </c>
      <c r="H31" s="65">
        <f t="shared" si="1"/>
        <v>993251.14024451619</v>
      </c>
      <c r="I31" s="65">
        <f>SUM(H31:$H$109)</f>
        <v>58544493.354646415</v>
      </c>
      <c r="J31" s="68">
        <f t="shared" si="5"/>
        <v>58.934490629135688</v>
      </c>
      <c r="K31" s="78">
        <f t="shared" si="2"/>
        <v>2.6451663282995355E-4</v>
      </c>
      <c r="L31" s="65">
        <f t="shared" si="3"/>
        <v>262.7662017197581</v>
      </c>
    </row>
    <row r="32" spans="1:12" x14ac:dyDescent="0.45">
      <c r="A32" s="61">
        <v>28</v>
      </c>
      <c r="B32" s="65">
        <v>390653</v>
      </c>
      <c r="C32" s="65">
        <v>394999</v>
      </c>
      <c r="D32" s="65">
        <v>53</v>
      </c>
      <c r="E32" s="65">
        <v>55</v>
      </c>
      <c r="F32" s="61">
        <f t="shared" si="0"/>
        <v>2.7493088543019048E-4</v>
      </c>
      <c r="G32" s="65">
        <f t="shared" si="4"/>
        <v>993119.76293654914</v>
      </c>
      <c r="H32" s="65">
        <f t="shared" si="1"/>
        <v>992983.25579934451</v>
      </c>
      <c r="I32" s="65">
        <f>SUM(H32:$H$109)</f>
        <v>57551242.214401893</v>
      </c>
      <c r="J32" s="68">
        <f t="shared" si="5"/>
        <v>57.949951619358586</v>
      </c>
      <c r="K32" s="78">
        <f t="shared" si="2"/>
        <v>2.7489309539760817E-4</v>
      </c>
      <c r="L32" s="65">
        <f t="shared" si="3"/>
        <v>273.00176573416684</v>
      </c>
    </row>
    <row r="33" spans="1:12" x14ac:dyDescent="0.45">
      <c r="A33" s="61">
        <v>29</v>
      </c>
      <c r="B33" s="65">
        <v>392557</v>
      </c>
      <c r="C33" s="65">
        <v>393966</v>
      </c>
      <c r="D33" s="65">
        <v>57</v>
      </c>
      <c r="E33" s="65">
        <v>62</v>
      </c>
      <c r="F33" s="61">
        <f t="shared" si="0"/>
        <v>3.0259763541562039E-4</v>
      </c>
      <c r="G33" s="65">
        <f t="shared" si="4"/>
        <v>992846.76117081498</v>
      </c>
      <c r="H33" s="65">
        <f t="shared" si="1"/>
        <v>992696.55977998022</v>
      </c>
      <c r="I33" s="65">
        <f>SUM(H33:$H$109)</f>
        <v>56558258.958602555</v>
      </c>
      <c r="J33" s="68">
        <f t="shared" si="5"/>
        <v>56.96574856315813</v>
      </c>
      <c r="K33" s="78">
        <f t="shared" si="2"/>
        <v>3.025518573687349E-4</v>
      </c>
      <c r="L33" s="65">
        <f t="shared" si="3"/>
        <v>300.38763167476282</v>
      </c>
    </row>
    <row r="34" spans="1:12" x14ac:dyDescent="0.45">
      <c r="A34" s="61">
        <v>30</v>
      </c>
      <c r="B34" s="65">
        <v>385673</v>
      </c>
      <c r="C34" s="65">
        <v>395066</v>
      </c>
      <c r="D34" s="65">
        <v>55</v>
      </c>
      <c r="E34" s="65">
        <v>54</v>
      </c>
      <c r="F34" s="61">
        <f t="shared" si="0"/>
        <v>2.7922263394040774E-4</v>
      </c>
      <c r="G34" s="65">
        <f t="shared" si="4"/>
        <v>992546.37353914022</v>
      </c>
      <c r="H34" s="65">
        <f t="shared" si="1"/>
        <v>992407.81572913786</v>
      </c>
      <c r="I34" s="65">
        <f>SUM(H34:$H$109)</f>
        <v>55565562.398822576</v>
      </c>
      <c r="J34" s="68">
        <f t="shared" si="5"/>
        <v>55.982837558200394</v>
      </c>
      <c r="K34" s="78">
        <f t="shared" si="2"/>
        <v>2.7918365492868768E-4</v>
      </c>
      <c r="L34" s="65">
        <f t="shared" si="3"/>
        <v>277.10272425087169</v>
      </c>
    </row>
    <row r="35" spans="1:12" x14ac:dyDescent="0.45">
      <c r="A35" s="61">
        <v>31</v>
      </c>
      <c r="B35" s="65">
        <v>411813</v>
      </c>
      <c r="C35" s="65">
        <v>388639</v>
      </c>
      <c r="D35" s="65">
        <v>57</v>
      </c>
      <c r="E35" s="65">
        <v>64</v>
      </c>
      <c r="F35" s="61">
        <f t="shared" si="0"/>
        <v>3.0232918401103378E-4</v>
      </c>
      <c r="G35" s="65">
        <f t="shared" si="4"/>
        <v>992269.27081488934</v>
      </c>
      <c r="H35" s="65">
        <f t="shared" si="1"/>
        <v>992119.28995037964</v>
      </c>
      <c r="I35" s="65">
        <f>SUM(H35:$H$109)</f>
        <v>54573154.583093442</v>
      </c>
      <c r="J35" s="68">
        <f t="shared" si="5"/>
        <v>54.998331791808781</v>
      </c>
      <c r="K35" s="78">
        <f t="shared" si="2"/>
        <v>3.0228348714859542E-4</v>
      </c>
      <c r="L35" s="65">
        <f t="shared" si="3"/>
        <v>299.94661537231877</v>
      </c>
    </row>
    <row r="36" spans="1:12" x14ac:dyDescent="0.45">
      <c r="A36" s="61">
        <v>32</v>
      </c>
      <c r="B36" s="65">
        <v>417944</v>
      </c>
      <c r="C36" s="65">
        <v>414821</v>
      </c>
      <c r="D36" s="65">
        <v>73</v>
      </c>
      <c r="E36" s="65">
        <v>67</v>
      </c>
      <c r="F36" s="61">
        <f t="shared" si="0"/>
        <v>3.3622930838832086E-4</v>
      </c>
      <c r="G36" s="65">
        <f t="shared" si="4"/>
        <v>991969.32419951702</v>
      </c>
      <c r="H36" s="65">
        <f t="shared" si="1"/>
        <v>991802.57830834435</v>
      </c>
      <c r="I36" s="65">
        <f>SUM(H36:$H$109)</f>
        <v>53581035.293143056</v>
      </c>
      <c r="J36" s="68">
        <f t="shared" si="5"/>
        <v>54.014810726512124</v>
      </c>
      <c r="K36" s="78">
        <f t="shared" si="2"/>
        <v>3.3617278964903624E-4</v>
      </c>
      <c r="L36" s="65">
        <f t="shared" si="3"/>
        <v>333.47309496242087</v>
      </c>
    </row>
    <row r="37" spans="1:12" x14ac:dyDescent="0.45">
      <c r="A37" s="61">
        <v>33</v>
      </c>
      <c r="B37" s="65">
        <v>422249</v>
      </c>
      <c r="C37" s="65">
        <v>420761</v>
      </c>
      <c r="D37" s="65">
        <v>74</v>
      </c>
      <c r="E37" s="65">
        <v>89</v>
      </c>
      <c r="F37" s="61">
        <f t="shared" si="0"/>
        <v>3.8670952894983451E-4</v>
      </c>
      <c r="G37" s="65">
        <f t="shared" si="4"/>
        <v>991635.8511045546</v>
      </c>
      <c r="H37" s="65">
        <f t="shared" si="1"/>
        <v>991444.138301178</v>
      </c>
      <c r="I37" s="65">
        <f>SUM(H37:$H$109)</f>
        <v>52589232.714834712</v>
      </c>
      <c r="J37" s="68">
        <f t="shared" si="5"/>
        <v>53.032807009001424</v>
      </c>
      <c r="K37" s="78">
        <f t="shared" si="2"/>
        <v>3.8663476645734118E-4</v>
      </c>
      <c r="L37" s="65">
        <f t="shared" si="3"/>
        <v>383.40089570253622</v>
      </c>
    </row>
    <row r="38" spans="1:12" x14ac:dyDescent="0.45">
      <c r="A38" s="61">
        <v>34</v>
      </c>
      <c r="B38" s="65">
        <v>400185</v>
      </c>
      <c r="C38" s="65">
        <v>424709</v>
      </c>
      <c r="D38" s="65">
        <v>79</v>
      </c>
      <c r="E38" s="65">
        <v>73</v>
      </c>
      <c r="F38" s="61">
        <f t="shared" si="0"/>
        <v>3.6853219928863586E-4</v>
      </c>
      <c r="G38" s="65">
        <f t="shared" si="4"/>
        <v>991252.45020885207</v>
      </c>
      <c r="H38" s="65">
        <f t="shared" si="1"/>
        <v>991069.81842188211</v>
      </c>
      <c r="I38" s="65">
        <f>SUM(H38:$H$109)</f>
        <v>51597788.576533534</v>
      </c>
      <c r="J38" s="68">
        <f t="shared" si="5"/>
        <v>52.053125887015092</v>
      </c>
      <c r="K38" s="78">
        <f t="shared" si="2"/>
        <v>3.6846429963895573E-4</v>
      </c>
      <c r="L38" s="65">
        <f t="shared" si="3"/>
        <v>365.2411398316035</v>
      </c>
    </row>
    <row r="39" spans="1:12" x14ac:dyDescent="0.45">
      <c r="A39" s="61">
        <v>35</v>
      </c>
      <c r="B39" s="65">
        <v>392322</v>
      </c>
      <c r="C39" s="65">
        <v>401913</v>
      </c>
      <c r="D39" s="65">
        <v>89</v>
      </c>
      <c r="E39" s="65">
        <v>88</v>
      </c>
      <c r="F39" s="61">
        <f t="shared" si="0"/>
        <v>4.4571191146197285E-4</v>
      </c>
      <c r="G39" s="65">
        <f t="shared" si="4"/>
        <v>990887.20906902046</v>
      </c>
      <c r="H39" s="65">
        <f t="shared" si="1"/>
        <v>990666.41675763542</v>
      </c>
      <c r="I39" s="65">
        <f>SUM(H39:$H$109)</f>
        <v>50606718.758111656</v>
      </c>
      <c r="J39" s="68">
        <f t="shared" si="5"/>
        <v>51.072128386497958</v>
      </c>
      <c r="K39" s="78">
        <f t="shared" si="2"/>
        <v>4.4561259666378594E-4</v>
      </c>
      <c r="L39" s="65">
        <f t="shared" si="3"/>
        <v>441.55182223417796</v>
      </c>
    </row>
    <row r="40" spans="1:12" x14ac:dyDescent="0.45">
      <c r="A40" s="61">
        <v>36</v>
      </c>
      <c r="B40" s="65">
        <v>394016</v>
      </c>
      <c r="C40" s="65">
        <v>394000</v>
      </c>
      <c r="D40" s="65">
        <v>91</v>
      </c>
      <c r="E40" s="65">
        <v>113</v>
      </c>
      <c r="F40" s="61">
        <f t="shared" si="0"/>
        <v>5.1775598465005784E-4</v>
      </c>
      <c r="G40" s="65">
        <f t="shared" si="4"/>
        <v>990445.65724678629</v>
      </c>
      <c r="H40" s="65">
        <f t="shared" si="1"/>
        <v>990189.29690937209</v>
      </c>
      <c r="I40" s="65">
        <f>SUM(H40:$H$109)</f>
        <v>49616052.341354005</v>
      </c>
      <c r="J40" s="68">
        <f t="shared" si="5"/>
        <v>50.094674027119616</v>
      </c>
      <c r="K40" s="78">
        <f t="shared" si="2"/>
        <v>5.17621972149832E-4</v>
      </c>
      <c r="L40" s="65">
        <f t="shared" si="3"/>
        <v>512.67643441131804</v>
      </c>
    </row>
    <row r="41" spans="1:12" x14ac:dyDescent="0.45">
      <c r="A41" s="61">
        <v>37</v>
      </c>
      <c r="B41" s="65">
        <v>385217</v>
      </c>
      <c r="C41" s="65">
        <v>395814</v>
      </c>
      <c r="D41" s="65">
        <v>110</v>
      </c>
      <c r="E41" s="65">
        <v>127</v>
      </c>
      <c r="F41" s="61">
        <f t="shared" si="0"/>
        <v>6.0689012343940248E-4</v>
      </c>
      <c r="G41" s="65">
        <f t="shared" si="4"/>
        <v>989932.98081237497</v>
      </c>
      <c r="H41" s="65">
        <f t="shared" si="1"/>
        <v>989632.65129669092</v>
      </c>
      <c r="I41" s="65">
        <f>SUM(H41:$H$109)</f>
        <v>48625863.044444636</v>
      </c>
      <c r="J41" s="68">
        <f t="shared" si="5"/>
        <v>49.12035863734986</v>
      </c>
      <c r="K41" s="78">
        <f t="shared" si="2"/>
        <v>6.067060028772678E-4</v>
      </c>
      <c r="L41" s="65">
        <f t="shared" si="3"/>
        <v>600.59828190505505</v>
      </c>
    </row>
    <row r="42" spans="1:12" x14ac:dyDescent="0.45">
      <c r="A42" s="61">
        <v>38</v>
      </c>
      <c r="B42" s="65">
        <v>397567</v>
      </c>
      <c r="C42" s="65">
        <v>387174</v>
      </c>
      <c r="D42" s="65">
        <v>124</v>
      </c>
      <c r="E42" s="65">
        <v>121</v>
      </c>
      <c r="F42" s="61">
        <f t="shared" si="0"/>
        <v>6.2440983713097698E-4</v>
      </c>
      <c r="G42" s="65">
        <f t="shared" si="4"/>
        <v>989332.38253046991</v>
      </c>
      <c r="H42" s="65">
        <f t="shared" si="1"/>
        <v>989023.57237265224</v>
      </c>
      <c r="I42" s="65">
        <f>SUM(H42:$H$109)</f>
        <v>47636230.393147945</v>
      </c>
      <c r="J42" s="68">
        <f t="shared" si="5"/>
        <v>48.149874839137617</v>
      </c>
      <c r="K42" s="78">
        <f t="shared" si="2"/>
        <v>6.2421493387725547E-4</v>
      </c>
      <c r="L42" s="65">
        <f t="shared" si="3"/>
        <v>617.55604774388485</v>
      </c>
    </row>
    <row r="43" spans="1:12" x14ac:dyDescent="0.45">
      <c r="A43" s="61">
        <v>39</v>
      </c>
      <c r="B43" s="65">
        <v>419321</v>
      </c>
      <c r="C43" s="65">
        <v>398901</v>
      </c>
      <c r="D43" s="65">
        <v>130</v>
      </c>
      <c r="E43" s="65">
        <v>164</v>
      </c>
      <c r="F43" s="61">
        <f t="shared" si="0"/>
        <v>7.1863137388141602E-4</v>
      </c>
      <c r="G43" s="65">
        <f t="shared" si="4"/>
        <v>988714.82648272603</v>
      </c>
      <c r="H43" s="65">
        <f t="shared" si="1"/>
        <v>988359.65082102653</v>
      </c>
      <c r="I43" s="65">
        <f>SUM(H43:$H$109)</f>
        <v>46647206.8207753</v>
      </c>
      <c r="J43" s="68">
        <f t="shared" si="5"/>
        <v>47.179637213208395</v>
      </c>
      <c r="K43" s="78">
        <f t="shared" si="2"/>
        <v>7.183732201985583E-4</v>
      </c>
      <c r="L43" s="65">
        <f t="shared" si="3"/>
        <v>710.2662537584547</v>
      </c>
    </row>
    <row r="44" spans="1:12" x14ac:dyDescent="0.45">
      <c r="A44" s="61">
        <v>40</v>
      </c>
      <c r="B44" s="65">
        <v>444247</v>
      </c>
      <c r="C44" s="65">
        <v>419538</v>
      </c>
      <c r="D44" s="65">
        <v>140</v>
      </c>
      <c r="E44" s="65">
        <v>174</v>
      </c>
      <c r="F44" s="61">
        <f t="shared" si="0"/>
        <v>7.2703276857088279E-4</v>
      </c>
      <c r="G44" s="65">
        <f t="shared" si="4"/>
        <v>988004.56022896757</v>
      </c>
      <c r="H44" s="65">
        <f t="shared" si="1"/>
        <v>987645.49140717403</v>
      </c>
      <c r="I44" s="65">
        <f>SUM(H44:$H$109)</f>
        <v>45658847.16995427</v>
      </c>
      <c r="J44" s="68">
        <f t="shared" si="5"/>
        <v>46.213194764377349</v>
      </c>
      <c r="K44" s="78">
        <f t="shared" si="2"/>
        <v>7.2676854428461448E-4</v>
      </c>
      <c r="L44" s="65">
        <f t="shared" si="3"/>
        <v>718.05063598416746</v>
      </c>
    </row>
    <row r="45" spans="1:12" x14ac:dyDescent="0.45">
      <c r="A45" s="61">
        <v>41</v>
      </c>
      <c r="B45" s="65">
        <v>455320</v>
      </c>
      <c r="C45" s="65">
        <v>445205</v>
      </c>
      <c r="D45" s="65">
        <v>198</v>
      </c>
      <c r="E45" s="65">
        <v>221</v>
      </c>
      <c r="F45" s="61">
        <f t="shared" si="0"/>
        <v>9.305682796146692E-4</v>
      </c>
      <c r="G45" s="65">
        <f t="shared" si="4"/>
        <v>987286.50959298341</v>
      </c>
      <c r="H45" s="65">
        <f t="shared" si="1"/>
        <v>986827.28329672641</v>
      </c>
      <c r="I45" s="65">
        <f>SUM(H45:$H$109)</f>
        <v>44671201.678547099</v>
      </c>
      <c r="J45" s="68">
        <f t="shared" si="5"/>
        <v>45.246441883383127</v>
      </c>
      <c r="K45" s="78">
        <f t="shared" si="2"/>
        <v>9.3013543522733378E-4</v>
      </c>
      <c r="L45" s="65">
        <f t="shared" si="3"/>
        <v>918.31016729434486</v>
      </c>
    </row>
    <row r="46" spans="1:12" x14ac:dyDescent="0.45">
      <c r="A46" s="61">
        <v>42</v>
      </c>
      <c r="B46" s="65">
        <v>451730</v>
      </c>
      <c r="C46" s="65">
        <v>455000</v>
      </c>
      <c r="D46" s="65">
        <v>199</v>
      </c>
      <c r="E46" s="65">
        <v>198</v>
      </c>
      <c r="F46" s="61">
        <f t="shared" si="0"/>
        <v>8.7567412570445445E-4</v>
      </c>
      <c r="G46" s="65">
        <f t="shared" si="4"/>
        <v>986368.19942568906</v>
      </c>
      <c r="H46" s="65">
        <f t="shared" si="1"/>
        <v>985936.45690156706</v>
      </c>
      <c r="I46" s="65">
        <f>SUM(H46:$H$109)</f>
        <v>43684374.395250365</v>
      </c>
      <c r="J46" s="68">
        <f t="shared" si="5"/>
        <v>44.288100955287796</v>
      </c>
      <c r="K46" s="78">
        <f t="shared" si="2"/>
        <v>8.7529083500467589E-4</v>
      </c>
      <c r="L46" s="65">
        <f t="shared" si="3"/>
        <v>863.35904489737004</v>
      </c>
    </row>
    <row r="47" spans="1:12" x14ac:dyDescent="0.45">
      <c r="A47" s="61">
        <v>43</v>
      </c>
      <c r="B47" s="65">
        <v>443495</v>
      </c>
      <c r="C47" s="65">
        <v>452218</v>
      </c>
      <c r="D47" s="65">
        <v>245</v>
      </c>
      <c r="E47" s="65">
        <v>245</v>
      </c>
      <c r="F47" s="61">
        <f t="shared" si="0"/>
        <v>1.0941004540516884E-3</v>
      </c>
      <c r="G47" s="65">
        <f t="shared" si="4"/>
        <v>985504.84038079169</v>
      </c>
      <c r="H47" s="65">
        <f t="shared" si="1"/>
        <v>984965.91629782459</v>
      </c>
      <c r="I47" s="65">
        <f>SUM(H47:$H$109)</f>
        <v>42698437.9383488</v>
      </c>
      <c r="J47" s="68">
        <f t="shared" si="5"/>
        <v>43.326461919609081</v>
      </c>
      <c r="K47" s="78">
        <f t="shared" si="2"/>
        <v>1.0935021443733829E-3</v>
      </c>
      <c r="L47" s="65">
        <f t="shared" si="3"/>
        <v>1077.6516562467441</v>
      </c>
    </row>
    <row r="48" spans="1:12" x14ac:dyDescent="0.45">
      <c r="A48" s="61">
        <v>44</v>
      </c>
      <c r="B48" s="65">
        <v>438726</v>
      </c>
      <c r="C48" s="65">
        <v>443756</v>
      </c>
      <c r="D48" s="65">
        <v>251</v>
      </c>
      <c r="E48" s="65">
        <v>275</v>
      </c>
      <c r="F48" s="61">
        <f t="shared" si="0"/>
        <v>1.1920923032991042E-3</v>
      </c>
      <c r="G48" s="65">
        <f t="shared" si="4"/>
        <v>984427.18872454495</v>
      </c>
      <c r="H48" s="65">
        <f t="shared" si="1"/>
        <v>983840.65777658008</v>
      </c>
      <c r="I48" s="65">
        <f>SUM(H48:$H$109)</f>
        <v>41713472.022050969</v>
      </c>
      <c r="J48" s="68">
        <f t="shared" si="5"/>
        <v>42.373344113033149</v>
      </c>
      <c r="K48" s="78">
        <f t="shared" si="2"/>
        <v>1.1913820435291232E-3</v>
      </c>
      <c r="L48" s="65">
        <f t="shared" si="3"/>
        <v>1172.8288758082781</v>
      </c>
    </row>
    <row r="49" spans="1:12" x14ac:dyDescent="0.45">
      <c r="A49" s="61">
        <v>45</v>
      </c>
      <c r="B49" s="65">
        <v>437318</v>
      </c>
      <c r="C49" s="65">
        <v>438785</v>
      </c>
      <c r="D49" s="65">
        <v>288</v>
      </c>
      <c r="E49" s="65">
        <v>287</v>
      </c>
      <c r="F49" s="61">
        <f t="shared" si="0"/>
        <v>1.3126310490889769E-3</v>
      </c>
      <c r="G49" s="65">
        <f t="shared" si="4"/>
        <v>983254.35984873667</v>
      </c>
      <c r="H49" s="65">
        <f t="shared" si="1"/>
        <v>982609.3170131488</v>
      </c>
      <c r="I49" s="65">
        <f>SUM(H49:$H$109)</f>
        <v>40729631.364274397</v>
      </c>
      <c r="J49" s="68">
        <f t="shared" si="5"/>
        <v>41.423290887355151</v>
      </c>
      <c r="K49" s="78">
        <f t="shared" si="2"/>
        <v>1.3117699257737916E-3</v>
      </c>
      <c r="L49" s="65">
        <f t="shared" si="3"/>
        <v>1289.8034986355342</v>
      </c>
    </row>
    <row r="50" spans="1:12" x14ac:dyDescent="0.45">
      <c r="A50" s="61">
        <v>46</v>
      </c>
      <c r="B50" s="65">
        <v>434223</v>
      </c>
      <c r="C50" s="65">
        <v>437231</v>
      </c>
      <c r="D50" s="65">
        <v>324</v>
      </c>
      <c r="E50" s="65">
        <v>295</v>
      </c>
      <c r="F50" s="61">
        <f t="shared" si="0"/>
        <v>1.4206142837143441E-3</v>
      </c>
      <c r="G50" s="65">
        <f t="shared" si="4"/>
        <v>981964.55635010113</v>
      </c>
      <c r="H50" s="65">
        <f t="shared" si="1"/>
        <v>981267.39008650999</v>
      </c>
      <c r="I50" s="65">
        <f>SUM(H50:$H$109)</f>
        <v>39747022.047261246</v>
      </c>
      <c r="J50" s="68">
        <f t="shared" si="5"/>
        <v>40.477043484133844</v>
      </c>
      <c r="K50" s="78">
        <f t="shared" si="2"/>
        <v>1.4196056889074346E-3</v>
      </c>
      <c r="L50" s="65">
        <f t="shared" si="3"/>
        <v>1394.0024705000687</v>
      </c>
    </row>
    <row r="51" spans="1:12" x14ac:dyDescent="0.45">
      <c r="A51" s="61">
        <v>47</v>
      </c>
      <c r="B51" s="65">
        <v>444224</v>
      </c>
      <c r="C51" s="65">
        <v>433632</v>
      </c>
      <c r="D51" s="65">
        <v>331</v>
      </c>
      <c r="E51" s="65">
        <v>353</v>
      </c>
      <c r="F51" s="61">
        <f t="shared" si="0"/>
        <v>1.5583421426748807E-3</v>
      </c>
      <c r="G51" s="65">
        <f t="shared" si="4"/>
        <v>980570.55387960107</v>
      </c>
      <c r="H51" s="65">
        <f t="shared" si="1"/>
        <v>979806.91839058045</v>
      </c>
      <c r="I51" s="65">
        <f>SUM(H51:$H$109)</f>
        <v>38765754.657174736</v>
      </c>
      <c r="J51" s="68">
        <f t="shared" si="5"/>
        <v>39.533875970269627</v>
      </c>
      <c r="K51" s="78">
        <f t="shared" si="2"/>
        <v>1.557128558033249E-3</v>
      </c>
      <c r="L51" s="65">
        <f t="shared" si="3"/>
        <v>1526.8744126124075</v>
      </c>
    </row>
    <row r="52" spans="1:12" x14ac:dyDescent="0.45">
      <c r="A52" s="61">
        <v>48</v>
      </c>
      <c r="B52" s="65">
        <v>446078</v>
      </c>
      <c r="C52" s="65">
        <v>443964</v>
      </c>
      <c r="D52" s="65">
        <v>406</v>
      </c>
      <c r="E52" s="65">
        <v>405</v>
      </c>
      <c r="F52" s="61">
        <f t="shared" si="0"/>
        <v>1.8223859098784102E-3</v>
      </c>
      <c r="G52" s="65">
        <f t="shared" si="4"/>
        <v>979043.67946698866</v>
      </c>
      <c r="H52" s="65">
        <f t="shared" si="1"/>
        <v>978152.1234322919</v>
      </c>
      <c r="I52" s="65">
        <f>SUM(H52:$H$109)</f>
        <v>37785947.738784164</v>
      </c>
      <c r="J52" s="68">
        <f t="shared" si="5"/>
        <v>38.594751726864324</v>
      </c>
      <c r="K52" s="78">
        <f t="shared" si="2"/>
        <v>1.8207263729348884E-3</v>
      </c>
      <c r="L52" s="65">
        <f t="shared" si="3"/>
        <v>1782.5706474607578</v>
      </c>
    </row>
    <row r="53" spans="1:12" x14ac:dyDescent="0.45">
      <c r="A53" s="61">
        <v>49</v>
      </c>
      <c r="B53" s="65">
        <v>453787</v>
      </c>
      <c r="C53" s="65">
        <v>445457</v>
      </c>
      <c r="D53" s="65">
        <v>425</v>
      </c>
      <c r="E53" s="65">
        <v>405</v>
      </c>
      <c r="F53" s="61">
        <f t="shared" si="0"/>
        <v>1.8459950803119064E-3</v>
      </c>
      <c r="G53" s="65">
        <f t="shared" si="4"/>
        <v>977261.1088195279</v>
      </c>
      <c r="H53" s="65">
        <f t="shared" si="1"/>
        <v>976359.65399902</v>
      </c>
      <c r="I53" s="65">
        <f>SUM(H53:$H$109)</f>
        <v>36807795.615351871</v>
      </c>
      <c r="J53" s="68">
        <f t="shared" si="5"/>
        <v>37.664238639163131</v>
      </c>
      <c r="K53" s="78">
        <f t="shared" si="2"/>
        <v>1.8442922793422177E-3</v>
      </c>
      <c r="L53" s="65">
        <f t="shared" si="3"/>
        <v>1802.3551178972702</v>
      </c>
    </row>
    <row r="54" spans="1:12" x14ac:dyDescent="0.45">
      <c r="A54" s="61">
        <v>50</v>
      </c>
      <c r="B54" s="65">
        <v>449036</v>
      </c>
      <c r="C54" s="65">
        <v>453359</v>
      </c>
      <c r="D54" s="65">
        <v>488</v>
      </c>
      <c r="E54" s="65">
        <v>471</v>
      </c>
      <c r="F54" s="61">
        <f t="shared" si="0"/>
        <v>2.1254550390904206E-3</v>
      </c>
      <c r="G54" s="65">
        <f t="shared" si="4"/>
        <v>975458.75370163063</v>
      </c>
      <c r="H54" s="65">
        <f t="shared" si="1"/>
        <v>974422.84089860541</v>
      </c>
      <c r="I54" s="65">
        <f>SUM(H54:$H$109)</f>
        <v>35831435.961352855</v>
      </c>
      <c r="J54" s="68">
        <f t="shared" si="5"/>
        <v>36.732907286321641</v>
      </c>
      <c r="K54" s="78">
        <f t="shared" si="2"/>
        <v>2.1231978589902512E-3</v>
      </c>
      <c r="L54" s="65">
        <f t="shared" si="3"/>
        <v>2071.0919373926008</v>
      </c>
    </row>
    <row r="55" spans="1:12" x14ac:dyDescent="0.45">
      <c r="A55" s="61">
        <v>51</v>
      </c>
      <c r="B55" s="65">
        <v>433499</v>
      </c>
      <c r="C55" s="65">
        <v>448442</v>
      </c>
      <c r="D55" s="65">
        <v>476</v>
      </c>
      <c r="E55" s="65">
        <v>508</v>
      </c>
      <c r="F55" s="61">
        <f t="shared" si="0"/>
        <v>2.2314417857883916E-3</v>
      </c>
      <c r="G55" s="65">
        <f t="shared" si="4"/>
        <v>973387.66176423803</v>
      </c>
      <c r="H55" s="65">
        <f t="shared" si="1"/>
        <v>972302.44016613229</v>
      </c>
      <c r="I55" s="65">
        <f>SUM(H55:$H$109)</f>
        <v>34857013.120454244</v>
      </c>
      <c r="J55" s="68">
        <f t="shared" si="5"/>
        <v>35.810000978722989</v>
      </c>
      <c r="K55" s="78">
        <f t="shared" si="2"/>
        <v>2.2289539703824347E-3</v>
      </c>
      <c r="L55" s="65">
        <f t="shared" si="3"/>
        <v>2169.6362934106728</v>
      </c>
    </row>
    <row r="56" spans="1:12" x14ac:dyDescent="0.45">
      <c r="A56" s="61">
        <v>52</v>
      </c>
      <c r="B56" s="65">
        <v>435976</v>
      </c>
      <c r="C56" s="65">
        <v>432674</v>
      </c>
      <c r="D56" s="65">
        <v>545</v>
      </c>
      <c r="E56" s="65">
        <v>533</v>
      </c>
      <c r="F56" s="61">
        <f t="shared" si="0"/>
        <v>2.4820123179646577E-3</v>
      </c>
      <c r="G56" s="65">
        <f t="shared" si="4"/>
        <v>971218.02547082736</v>
      </c>
      <c r="H56" s="65">
        <f t="shared" si="1"/>
        <v>970013.73448060907</v>
      </c>
      <c r="I56" s="65">
        <f>SUM(H56:$H$109)</f>
        <v>33884710.680288106</v>
      </c>
      <c r="J56" s="68">
        <f t="shared" si="5"/>
        <v>34.888881581312774</v>
      </c>
      <c r="K56" s="78">
        <f t="shared" si="2"/>
        <v>2.4789346721694814E-3</v>
      </c>
      <c r="L56" s="65">
        <f t="shared" si="3"/>
        <v>2407.5860375756165</v>
      </c>
    </row>
    <row r="57" spans="1:12" x14ac:dyDescent="0.45">
      <c r="A57" s="61">
        <v>53</v>
      </c>
      <c r="B57" s="65">
        <v>433258</v>
      </c>
      <c r="C57" s="65">
        <v>434805</v>
      </c>
      <c r="D57" s="65">
        <v>549</v>
      </c>
      <c r="E57" s="65">
        <v>547</v>
      </c>
      <c r="F57" s="61">
        <f t="shared" si="0"/>
        <v>2.5251623442077362E-3</v>
      </c>
      <c r="G57" s="65">
        <f t="shared" si="4"/>
        <v>968810.43943325174</v>
      </c>
      <c r="H57" s="65">
        <f t="shared" si="1"/>
        <v>967588.2665578709</v>
      </c>
      <c r="I57" s="65">
        <f>SUM(H57:$H$109)</f>
        <v>32914696.945807498</v>
      </c>
      <c r="J57" s="68">
        <f t="shared" si="5"/>
        <v>33.974341735068833</v>
      </c>
      <c r="K57" s="78">
        <f t="shared" si="2"/>
        <v>2.5219768036752583E-3</v>
      </c>
      <c r="L57" s="65">
        <f t="shared" si="3"/>
        <v>2443.3174554090947</v>
      </c>
    </row>
    <row r="58" spans="1:12" x14ac:dyDescent="0.45">
      <c r="A58" s="61">
        <v>54</v>
      </c>
      <c r="B58" s="65">
        <v>433253</v>
      </c>
      <c r="C58" s="65">
        <v>432323</v>
      </c>
      <c r="D58" s="65">
        <v>642</v>
      </c>
      <c r="E58" s="65">
        <v>650</v>
      </c>
      <c r="F58" s="61">
        <f t="shared" si="0"/>
        <v>2.98529534090594E-3</v>
      </c>
      <c r="G58" s="65">
        <f t="shared" si="4"/>
        <v>966367.12197784265</v>
      </c>
      <c r="H58" s="65">
        <f t="shared" si="1"/>
        <v>964926.11064921867</v>
      </c>
      <c r="I58" s="65">
        <f>SUM(H58:$H$109)</f>
        <v>31947108.679249626</v>
      </c>
      <c r="J58" s="68">
        <f t="shared" si="5"/>
        <v>33.058977227892619</v>
      </c>
      <c r="K58" s="78">
        <f t="shared" si="2"/>
        <v>2.9808437776152135E-3</v>
      </c>
      <c r="L58" s="65">
        <f t="shared" si="3"/>
        <v>2880.5894224395743</v>
      </c>
    </row>
    <row r="59" spans="1:12" x14ac:dyDescent="0.45">
      <c r="A59" s="61">
        <v>55</v>
      </c>
      <c r="B59" s="65">
        <v>423236</v>
      </c>
      <c r="C59" s="65">
        <v>432121</v>
      </c>
      <c r="D59" s="65">
        <v>658</v>
      </c>
      <c r="E59" s="65">
        <v>699</v>
      </c>
      <c r="F59" s="61">
        <f t="shared" si="0"/>
        <v>3.1729441624958935E-3</v>
      </c>
      <c r="G59" s="65">
        <f t="shared" si="4"/>
        <v>963486.53255540307</v>
      </c>
      <c r="H59" s="65">
        <f t="shared" si="1"/>
        <v>961959.60345138994</v>
      </c>
      <c r="I59" s="65">
        <f>SUM(H59:$H$109)</f>
        <v>30982182.568600405</v>
      </c>
      <c r="J59" s="68">
        <f t="shared" si="5"/>
        <v>32.156321361781821</v>
      </c>
      <c r="K59" s="78">
        <f t="shared" si="2"/>
        <v>3.1679156949215256E-3</v>
      </c>
      <c r="L59" s="65">
        <f t="shared" si="3"/>
        <v>3052.2441083277809</v>
      </c>
    </row>
    <row r="60" spans="1:12" x14ac:dyDescent="0.45">
      <c r="A60" s="61">
        <v>56</v>
      </c>
      <c r="B60" s="65">
        <v>423692</v>
      </c>
      <c r="C60" s="65">
        <v>422241</v>
      </c>
      <c r="D60" s="65">
        <v>664</v>
      </c>
      <c r="E60" s="65">
        <v>715</v>
      </c>
      <c r="F60" s="61">
        <f t="shared" si="0"/>
        <v>3.2603054851861792E-3</v>
      </c>
      <c r="G60" s="65">
        <f t="shared" si="4"/>
        <v>960434.28844707529</v>
      </c>
      <c r="H60" s="65">
        <f t="shared" si="1"/>
        <v>958870.33397578262</v>
      </c>
      <c r="I60" s="65">
        <f>SUM(H60:$H$109)</f>
        <v>30020222.965149015</v>
      </c>
      <c r="J60" s="68">
        <f t="shared" si="5"/>
        <v>31.256925462010177</v>
      </c>
      <c r="K60" s="78">
        <f t="shared" si="2"/>
        <v>3.2549964605057442E-3</v>
      </c>
      <c r="L60" s="65">
        <f t="shared" si="3"/>
        <v>3126.2102094435832</v>
      </c>
    </row>
    <row r="61" spans="1:12" x14ac:dyDescent="0.45">
      <c r="A61" s="61">
        <v>57</v>
      </c>
      <c r="B61" s="65">
        <v>421673</v>
      </c>
      <c r="C61" s="65">
        <v>422740</v>
      </c>
      <c r="D61" s="65">
        <v>704</v>
      </c>
      <c r="E61" s="65">
        <v>782</v>
      </c>
      <c r="F61" s="61">
        <f t="shared" si="0"/>
        <v>3.5196047431766209E-3</v>
      </c>
      <c r="G61" s="65">
        <f t="shared" si="4"/>
        <v>957308.07823763171</v>
      </c>
      <c r="H61" s="65">
        <f t="shared" si="1"/>
        <v>955625.37993441464</v>
      </c>
      <c r="I61" s="65">
        <f>SUM(H61:$H$109)</f>
        <v>29061352.631173234</v>
      </c>
      <c r="J61" s="68">
        <f t="shared" si="5"/>
        <v>30.357366966623843</v>
      </c>
      <c r="K61" s="78">
        <f t="shared" si="2"/>
        <v>3.5134181945993275E-3</v>
      </c>
      <c r="L61" s="65">
        <f t="shared" si="3"/>
        <v>3363.4236199170118</v>
      </c>
    </row>
    <row r="62" spans="1:12" x14ac:dyDescent="0.45">
      <c r="A62" s="61">
        <v>58</v>
      </c>
      <c r="B62" s="65">
        <v>419124</v>
      </c>
      <c r="C62" s="65">
        <v>420730</v>
      </c>
      <c r="D62" s="65">
        <v>789</v>
      </c>
      <c r="E62" s="65">
        <v>790</v>
      </c>
      <c r="F62" s="61">
        <f t="shared" si="0"/>
        <v>3.7601773641609136E-3</v>
      </c>
      <c r="G62" s="65">
        <f t="shared" si="4"/>
        <v>953944.6546177147</v>
      </c>
      <c r="H62" s="65">
        <f t="shared" si="1"/>
        <v>952153.3999176845</v>
      </c>
      <c r="I62" s="65">
        <f>SUM(H62:$H$109)</f>
        <v>28105727.251238819</v>
      </c>
      <c r="J62" s="68">
        <f t="shared" si="5"/>
        <v>29.462639279112008</v>
      </c>
      <c r="K62" s="78">
        <f t="shared" si="2"/>
        <v>3.7531167497490566E-3</v>
      </c>
      <c r="L62" s="65">
        <f t="shared" si="3"/>
        <v>3580.2656615793239</v>
      </c>
    </row>
    <row r="63" spans="1:12" x14ac:dyDescent="0.45">
      <c r="A63" s="61">
        <v>59</v>
      </c>
      <c r="B63" s="65">
        <v>418673</v>
      </c>
      <c r="C63" s="65">
        <v>417759</v>
      </c>
      <c r="D63" s="65">
        <v>872</v>
      </c>
      <c r="E63" s="65">
        <v>863</v>
      </c>
      <c r="F63" s="61">
        <f t="shared" si="0"/>
        <v>4.1485739426516443E-3</v>
      </c>
      <c r="G63" s="65">
        <f t="shared" si="4"/>
        <v>950364.38895613537</v>
      </c>
      <c r="H63" s="65">
        <f t="shared" si="1"/>
        <v>948395.78372844018</v>
      </c>
      <c r="I63" s="65">
        <f>SUM(H63:$H$109)</f>
        <v>27153573.851321135</v>
      </c>
      <c r="J63" s="68">
        <f t="shared" si="5"/>
        <v>28.571750127491807</v>
      </c>
      <c r="K63" s="78">
        <f t="shared" si="2"/>
        <v>4.1399804973943901E-3</v>
      </c>
      <c r="L63" s="65">
        <f t="shared" si="3"/>
        <v>3934.4900356965372</v>
      </c>
    </row>
    <row r="64" spans="1:12" x14ac:dyDescent="0.45">
      <c r="A64" s="61">
        <v>60</v>
      </c>
      <c r="B64" s="65">
        <v>410216</v>
      </c>
      <c r="C64" s="65">
        <v>416842</v>
      </c>
      <c r="D64" s="65">
        <v>888</v>
      </c>
      <c r="E64" s="65">
        <v>869</v>
      </c>
      <c r="F64" s="61">
        <f t="shared" si="0"/>
        <v>4.2487951268230283E-3</v>
      </c>
      <c r="G64" s="65">
        <f t="shared" si="4"/>
        <v>946429.89892043883</v>
      </c>
      <c r="H64" s="65">
        <f t="shared" si="1"/>
        <v>944422.15006024775</v>
      </c>
      <c r="I64" s="65">
        <f>SUM(H64:$H$109)</f>
        <v>26205178.067592695</v>
      </c>
      <c r="J64" s="68">
        <f t="shared" si="5"/>
        <v>27.688451196949792</v>
      </c>
      <c r="K64" s="78">
        <f t="shared" si="2"/>
        <v>4.2397817666336123E-3</v>
      </c>
      <c r="L64" s="65">
        <f t="shared" si="3"/>
        <v>4012.656228839769</v>
      </c>
    </row>
    <row r="65" spans="1:12" x14ac:dyDescent="0.45">
      <c r="A65" s="61">
        <v>61</v>
      </c>
      <c r="B65" s="65">
        <v>418335</v>
      </c>
      <c r="C65" s="65">
        <v>408465</v>
      </c>
      <c r="D65" s="65">
        <v>956</v>
      </c>
      <c r="E65" s="65">
        <v>994</v>
      </c>
      <c r="F65" s="61">
        <f t="shared" si="0"/>
        <v>4.7169811320754715E-3</v>
      </c>
      <c r="G65" s="65">
        <f t="shared" si="4"/>
        <v>942417.24269159907</v>
      </c>
      <c r="H65" s="65">
        <f t="shared" si="1"/>
        <v>940198.05118140369</v>
      </c>
      <c r="I65" s="65">
        <f>SUM(H65:$H$109)</f>
        <v>25260755.917532451</v>
      </c>
      <c r="J65" s="68">
        <f t="shared" si="5"/>
        <v>26.804216617881742</v>
      </c>
      <c r="K65" s="78">
        <f t="shared" si="2"/>
        <v>4.7058736480356427E-3</v>
      </c>
      <c r="L65" s="65">
        <f t="shared" si="3"/>
        <v>4434.8964678368066</v>
      </c>
    </row>
    <row r="66" spans="1:12" x14ac:dyDescent="0.45">
      <c r="A66" s="61">
        <v>62</v>
      </c>
      <c r="B66" s="65">
        <v>407038</v>
      </c>
      <c r="C66" s="65">
        <v>415992</v>
      </c>
      <c r="D66" s="65">
        <v>1000</v>
      </c>
      <c r="E66" s="65">
        <v>1024</v>
      </c>
      <c r="F66" s="61">
        <f t="shared" si="0"/>
        <v>4.9184112365284376E-3</v>
      </c>
      <c r="G66" s="65">
        <f t="shared" si="4"/>
        <v>937982.34622376226</v>
      </c>
      <c r="H66" s="65">
        <f t="shared" si="1"/>
        <v>935679.43187500525</v>
      </c>
      <c r="I66" s="65">
        <f>SUM(H66:$H$109)</f>
        <v>24320557.866351046</v>
      </c>
      <c r="J66" s="68">
        <f t="shared" si="5"/>
        <v>25.928588063798383</v>
      </c>
      <c r="K66" s="78">
        <f t="shared" si="2"/>
        <v>4.9063356576486469E-3</v>
      </c>
      <c r="L66" s="65">
        <f t="shared" si="3"/>
        <v>4602.0562315225834</v>
      </c>
    </row>
    <row r="67" spans="1:12" x14ac:dyDescent="0.45">
      <c r="A67" s="61">
        <v>63</v>
      </c>
      <c r="B67" s="65">
        <v>422808</v>
      </c>
      <c r="C67" s="65">
        <v>405050</v>
      </c>
      <c r="D67" s="65">
        <v>1081</v>
      </c>
      <c r="E67" s="65">
        <v>1085</v>
      </c>
      <c r="F67" s="61">
        <f t="shared" si="0"/>
        <v>5.2327814673530969E-3</v>
      </c>
      <c r="G67" s="65">
        <f t="shared" si="4"/>
        <v>933380.28999223968</v>
      </c>
      <c r="H67" s="65">
        <f t="shared" si="1"/>
        <v>930942.45652072458</v>
      </c>
      <c r="I67" s="65">
        <f>SUM(H67:$H$109)</f>
        <v>23384878.434476037</v>
      </c>
      <c r="J67" s="68">
        <f t="shared" si="5"/>
        <v>25.053966411343936</v>
      </c>
      <c r="K67" s="78">
        <f t="shared" si="2"/>
        <v>5.2191143158745708E-3</v>
      </c>
      <c r="L67" s="65">
        <f t="shared" si="3"/>
        <v>4871.4184336536564</v>
      </c>
    </row>
    <row r="68" spans="1:12" x14ac:dyDescent="0.45">
      <c r="A68" s="61">
        <v>64</v>
      </c>
      <c r="B68" s="65">
        <v>417265</v>
      </c>
      <c r="C68" s="65">
        <v>420949</v>
      </c>
      <c r="D68" s="65">
        <v>1215</v>
      </c>
      <c r="E68" s="65">
        <v>1148</v>
      </c>
      <c r="F68" s="61">
        <f t="shared" si="0"/>
        <v>5.6381783172316374E-3</v>
      </c>
      <c r="G68" s="65">
        <f t="shared" si="4"/>
        <v>928508.87155858602</v>
      </c>
      <c r="H68" s="65">
        <f t="shared" si="1"/>
        <v>925896.23474203027</v>
      </c>
      <c r="I68" s="65">
        <f>SUM(H68:$H$109)</f>
        <v>22453935.977955315</v>
      </c>
      <c r="J68" s="68">
        <f t="shared" si="5"/>
        <v>24.182790995054635</v>
      </c>
      <c r="K68" s="78">
        <f t="shared" si="2"/>
        <v>5.6223136198643945E-3</v>
      </c>
      <c r="L68" s="65">
        <f t="shared" si="3"/>
        <v>5220.3680747287581</v>
      </c>
    </row>
    <row r="69" spans="1:12" x14ac:dyDescent="0.45">
      <c r="A69" s="61">
        <v>65</v>
      </c>
      <c r="B69" s="65">
        <v>414049</v>
      </c>
      <c r="C69" s="65">
        <v>415347</v>
      </c>
      <c r="D69" s="65">
        <v>1257</v>
      </c>
      <c r="E69" s="65">
        <v>1215</v>
      </c>
      <c r="F69" s="61">
        <f t="shared" ref="F69:F109" si="6">2*(E69+D69)/(B69+C69)</f>
        <v>5.9609643644290547E-3</v>
      </c>
      <c r="G69" s="65">
        <f t="shared" si="4"/>
        <v>923288.50348385726</v>
      </c>
      <c r="H69" s="65">
        <f t="shared" ref="H69:H108" si="7">(G69-G70)/(LN(G69/G70))</f>
        <v>920542.11829461704</v>
      </c>
      <c r="I69" s="65">
        <f>SUM(H69:$H$109)</f>
        <v>21528039.743213285</v>
      </c>
      <c r="J69" s="68">
        <f t="shared" si="5"/>
        <v>23.316698585524716</v>
      </c>
      <c r="K69" s="78">
        <f t="shared" ref="K69:K109" si="8">L69/G69</f>
        <v>5.9432330657262916E-3</v>
      </c>
      <c r="L69" s="65">
        <f t="shared" ref="L69:L109" si="9">G69-G70</f>
        <v>5487.3187631102046</v>
      </c>
    </row>
    <row r="70" spans="1:12" x14ac:dyDescent="0.45">
      <c r="A70" s="61">
        <v>66</v>
      </c>
      <c r="B70" s="65">
        <v>405591</v>
      </c>
      <c r="C70" s="65">
        <v>411698</v>
      </c>
      <c r="D70" s="65">
        <v>1312</v>
      </c>
      <c r="E70" s="65">
        <v>1241</v>
      </c>
      <c r="F70" s="61">
        <f t="shared" si="6"/>
        <v>6.2474840601060332E-3</v>
      </c>
      <c r="G70" s="65">
        <f t="shared" ref="G70:G109" si="10">G69*EXP(-F69)</f>
        <v>917801.18472074706</v>
      </c>
      <c r="H70" s="65">
        <f t="shared" si="7"/>
        <v>914940.1717297734</v>
      </c>
      <c r="I70" s="65">
        <f>SUM(H70:$H$109)</f>
        <v>20607497.624918666</v>
      </c>
      <c r="J70" s="68">
        <f t="shared" ref="J70:J108" si="11">I70/G70</f>
        <v>22.453117263286998</v>
      </c>
      <c r="K70" s="78">
        <f t="shared" si="8"/>
        <v>6.2280091091530551E-3</v>
      </c>
      <c r="L70" s="65">
        <f t="shared" si="9"/>
        <v>5716.0741388322785</v>
      </c>
    </row>
    <row r="71" spans="1:12" x14ac:dyDescent="0.45">
      <c r="A71" s="61">
        <v>67</v>
      </c>
      <c r="B71" s="65">
        <v>387111</v>
      </c>
      <c r="C71" s="65">
        <v>403479</v>
      </c>
      <c r="D71" s="65">
        <v>1361</v>
      </c>
      <c r="E71" s="65">
        <v>1254</v>
      </c>
      <c r="F71" s="61">
        <f t="shared" si="6"/>
        <v>6.6153126146295807E-3</v>
      </c>
      <c r="G71" s="65">
        <f t="shared" si="10"/>
        <v>912085.11058191478</v>
      </c>
      <c r="H71" s="65">
        <f t="shared" si="7"/>
        <v>909074.88802519045</v>
      </c>
      <c r="I71" s="65">
        <f>SUM(H71:$H$109)</f>
        <v>19692557.453188892</v>
      </c>
      <c r="J71" s="68">
        <f t="shared" si="11"/>
        <v>21.590701596504459</v>
      </c>
      <c r="K71" s="78">
        <f t="shared" si="8"/>
        <v>6.5934796047258807E-3</v>
      </c>
      <c r="L71" s="65">
        <f t="shared" si="9"/>
        <v>6013.8145743960049</v>
      </c>
    </row>
    <row r="72" spans="1:12" x14ac:dyDescent="0.45">
      <c r="A72" s="61">
        <v>68</v>
      </c>
      <c r="B72" s="65">
        <v>291402</v>
      </c>
      <c r="C72" s="65">
        <v>384485</v>
      </c>
      <c r="D72" s="65">
        <v>1475</v>
      </c>
      <c r="E72" s="65">
        <v>1158</v>
      </c>
      <c r="F72" s="61">
        <f t="shared" si="6"/>
        <v>7.7912432107733985E-3</v>
      </c>
      <c r="G72" s="65">
        <f t="shared" si="10"/>
        <v>906071.29600751877</v>
      </c>
      <c r="H72" s="65">
        <f t="shared" si="7"/>
        <v>902550.73420850036</v>
      </c>
      <c r="I72" s="65">
        <f>SUM(H72:$H$109)</f>
        <v>18783482.565163705</v>
      </c>
      <c r="J72" s="68">
        <f t="shared" si="11"/>
        <v>20.730689348543095</v>
      </c>
      <c r="K72" s="78">
        <f t="shared" si="8"/>
        <v>7.7609701480070917E-3</v>
      </c>
      <c r="L72" s="65">
        <f t="shared" si="9"/>
        <v>7031.9922802804504</v>
      </c>
    </row>
    <row r="73" spans="1:12" x14ac:dyDescent="0.45">
      <c r="A73" s="61">
        <v>69</v>
      </c>
      <c r="B73" s="65">
        <v>286199</v>
      </c>
      <c r="C73" s="65">
        <v>289188</v>
      </c>
      <c r="D73" s="65">
        <v>1111</v>
      </c>
      <c r="E73" s="65">
        <v>1130</v>
      </c>
      <c r="F73" s="61">
        <f t="shared" si="6"/>
        <v>7.7895399096608023E-3</v>
      </c>
      <c r="G73" s="65">
        <f t="shared" si="10"/>
        <v>899039.30372723832</v>
      </c>
      <c r="H73" s="65">
        <f t="shared" si="7"/>
        <v>895546.82660559402</v>
      </c>
      <c r="I73" s="65">
        <f>SUM(H73:$H$109)</f>
        <v>17880931.830955204</v>
      </c>
      <c r="J73" s="68">
        <f t="shared" si="11"/>
        <v>19.888932282297795</v>
      </c>
      <c r="K73" s="78">
        <f t="shared" si="8"/>
        <v>7.7592800647242142E-3</v>
      </c>
      <c r="L73" s="65">
        <f t="shared" si="9"/>
        <v>6975.8977468142984</v>
      </c>
    </row>
    <row r="74" spans="1:12" x14ac:dyDescent="0.45">
      <c r="A74" s="61">
        <v>70</v>
      </c>
      <c r="B74" s="65">
        <v>278651</v>
      </c>
      <c r="C74" s="65">
        <v>284156</v>
      </c>
      <c r="D74" s="65">
        <v>1248</v>
      </c>
      <c r="E74" s="65">
        <v>1214</v>
      </c>
      <c r="F74" s="61">
        <f t="shared" si="6"/>
        <v>8.7490027664901115E-3</v>
      </c>
      <c r="G74" s="65">
        <f t="shared" si="10"/>
        <v>892063.40598042402</v>
      </c>
      <c r="H74" s="65">
        <f t="shared" si="7"/>
        <v>888172.42903474416</v>
      </c>
      <c r="I74" s="65">
        <f>SUM(H74:$H$109)</f>
        <v>16985385.004349608</v>
      </c>
      <c r="J74" s="68">
        <f t="shared" si="11"/>
        <v>19.040557981057173</v>
      </c>
      <c r="K74" s="78">
        <f t="shared" si="8"/>
        <v>8.7108416135565324E-3</v>
      </c>
      <c r="L74" s="65">
        <f t="shared" si="9"/>
        <v>7770.6230387452524</v>
      </c>
    </row>
    <row r="75" spans="1:12" x14ac:dyDescent="0.45">
      <c r="A75" s="61">
        <v>71</v>
      </c>
      <c r="B75" s="65">
        <v>257212</v>
      </c>
      <c r="C75" s="65">
        <v>275633</v>
      </c>
      <c r="D75" s="65">
        <v>1275</v>
      </c>
      <c r="E75" s="65">
        <v>1255</v>
      </c>
      <c r="F75" s="61">
        <f t="shared" si="6"/>
        <v>9.4961949535043028E-3</v>
      </c>
      <c r="G75" s="65">
        <f t="shared" si="10"/>
        <v>884292.78294167877</v>
      </c>
      <c r="H75" s="65">
        <f t="shared" si="7"/>
        <v>880107.33370189893</v>
      </c>
      <c r="I75" s="65">
        <f>SUM(H75:$H$109)</f>
        <v>16097212.575314872</v>
      </c>
      <c r="J75" s="68">
        <f t="shared" si="11"/>
        <v>18.203487448767884</v>
      </c>
      <c r="K75" s="78">
        <f t="shared" si="8"/>
        <v>9.4512484802144504E-3</v>
      </c>
      <c r="L75" s="65">
        <f t="shared" si="9"/>
        <v>8357.6708208421478</v>
      </c>
    </row>
    <row r="76" spans="1:12" x14ac:dyDescent="0.45">
      <c r="A76" s="61">
        <v>72</v>
      </c>
      <c r="B76" s="65">
        <v>231308</v>
      </c>
      <c r="C76" s="65">
        <v>254354</v>
      </c>
      <c r="D76" s="65">
        <v>1316</v>
      </c>
      <c r="E76" s="65">
        <v>1277</v>
      </c>
      <c r="F76" s="61">
        <f t="shared" si="6"/>
        <v>1.0678208301246547E-2</v>
      </c>
      <c r="G76" s="65">
        <f t="shared" si="10"/>
        <v>875935.11212083662</v>
      </c>
      <c r="H76" s="65">
        <f t="shared" si="7"/>
        <v>871275.00527485705</v>
      </c>
      <c r="I76" s="65">
        <f>SUM(H76:$H$109)</f>
        <v>15217105.241612973</v>
      </c>
      <c r="J76" s="68">
        <f t="shared" si="11"/>
        <v>17.372411530311791</v>
      </c>
      <c r="K76" s="78">
        <f t="shared" si="8"/>
        <v>1.0621398623316181E-2</v>
      </c>
      <c r="L76" s="65">
        <f t="shared" si="9"/>
        <v>9303.6559939945582</v>
      </c>
    </row>
    <row r="77" spans="1:12" x14ac:dyDescent="0.45">
      <c r="A77" s="61">
        <v>73</v>
      </c>
      <c r="B77" s="65">
        <v>242651</v>
      </c>
      <c r="C77" s="65">
        <v>228700</v>
      </c>
      <c r="D77" s="65">
        <v>1213</v>
      </c>
      <c r="E77" s="65">
        <v>1366</v>
      </c>
      <c r="F77" s="61">
        <f t="shared" si="6"/>
        <v>1.0943012744218215E-2</v>
      </c>
      <c r="G77" s="65">
        <f t="shared" si="10"/>
        <v>866631.45612684207</v>
      </c>
      <c r="H77" s="65">
        <f t="shared" si="7"/>
        <v>861906.92582821741</v>
      </c>
      <c r="I77" s="65">
        <f>SUM(H77:$H$109)</f>
        <v>14345830.236338114</v>
      </c>
      <c r="J77" s="68">
        <f t="shared" si="11"/>
        <v>16.553553572187006</v>
      </c>
      <c r="K77" s="78">
        <f t="shared" si="8"/>
        <v>1.0883355787500564E-2</v>
      </c>
      <c r="L77" s="65">
        <f t="shared" si="9"/>
        <v>9431.8584736681078</v>
      </c>
    </row>
    <row r="78" spans="1:12" x14ac:dyDescent="0.45">
      <c r="A78" s="61">
        <v>74</v>
      </c>
      <c r="B78" s="65">
        <v>255734</v>
      </c>
      <c r="C78" s="65">
        <v>239815</v>
      </c>
      <c r="D78" s="65">
        <v>1540</v>
      </c>
      <c r="E78" s="65">
        <v>1664</v>
      </c>
      <c r="F78" s="61">
        <f t="shared" si="6"/>
        <v>1.2931112765841522E-2</v>
      </c>
      <c r="G78" s="65">
        <f t="shared" si="10"/>
        <v>857199.59765317396</v>
      </c>
      <c r="H78" s="65">
        <f t="shared" si="7"/>
        <v>851681.13754327712</v>
      </c>
      <c r="I78" s="65">
        <f>SUM(H78:$H$109)</f>
        <v>13483923.310509898</v>
      </c>
      <c r="J78" s="68">
        <f t="shared" si="11"/>
        <v>15.730202565920408</v>
      </c>
      <c r="K78" s="78">
        <f t="shared" si="8"/>
        <v>1.2847865141635726E-2</v>
      </c>
      <c r="L78" s="65">
        <f t="shared" si="9"/>
        <v>11013.184830112383</v>
      </c>
    </row>
    <row r="79" spans="1:12" x14ac:dyDescent="0.45">
      <c r="A79" s="61">
        <v>75</v>
      </c>
      <c r="B79" s="65">
        <v>252723</v>
      </c>
      <c r="C79" s="65">
        <v>252073</v>
      </c>
      <c r="D79" s="65">
        <v>1761</v>
      </c>
      <c r="E79" s="65">
        <v>1783</v>
      </c>
      <c r="F79" s="61">
        <f t="shared" si="6"/>
        <v>1.4041315699807447E-2</v>
      </c>
      <c r="G79" s="65">
        <f t="shared" si="10"/>
        <v>846186.41282306158</v>
      </c>
      <c r="H79" s="65">
        <f t="shared" si="7"/>
        <v>840273.33568902826</v>
      </c>
      <c r="I79" s="65">
        <f>SUM(H79:$H$109)</f>
        <v>12632242.172966622</v>
      </c>
      <c r="J79" s="68">
        <f t="shared" si="11"/>
        <v>14.928438913150023</v>
      </c>
      <c r="K79" s="78">
        <f t="shared" si="8"/>
        <v>1.3943196205641441E-2</v>
      </c>
      <c r="L79" s="65">
        <f t="shared" si="9"/>
        <v>11798.543180539855</v>
      </c>
    </row>
    <row r="80" spans="1:12" x14ac:dyDescent="0.45">
      <c r="A80" s="61">
        <v>76</v>
      </c>
      <c r="B80" s="65">
        <v>249115</v>
      </c>
      <c r="C80" s="65">
        <v>248725</v>
      </c>
      <c r="D80" s="65">
        <v>2080</v>
      </c>
      <c r="E80" s="65">
        <v>2029</v>
      </c>
      <c r="F80" s="61">
        <f t="shared" si="6"/>
        <v>1.6507311586051742E-2</v>
      </c>
      <c r="G80" s="65">
        <f t="shared" si="10"/>
        <v>834387.86964252172</v>
      </c>
      <c r="H80" s="65">
        <f t="shared" si="7"/>
        <v>827538.8574127059</v>
      </c>
      <c r="I80" s="65">
        <f>SUM(H80:$H$109)</f>
        <v>11791968.837277593</v>
      </c>
      <c r="J80" s="68">
        <f t="shared" si="11"/>
        <v>14.132478750355812</v>
      </c>
      <c r="K80" s="78">
        <f t="shared" si="8"/>
        <v>1.6371812517755453E-2</v>
      </c>
      <c r="L80" s="65">
        <f t="shared" si="9"/>
        <v>13660.441768876743</v>
      </c>
    </row>
    <row r="81" spans="1:12" x14ac:dyDescent="0.45">
      <c r="A81" s="61">
        <v>77</v>
      </c>
      <c r="B81" s="65">
        <v>248935</v>
      </c>
      <c r="C81" s="65">
        <v>244419</v>
      </c>
      <c r="D81" s="65">
        <v>2215</v>
      </c>
      <c r="E81" s="65">
        <v>2187</v>
      </c>
      <c r="F81" s="61">
        <f t="shared" si="6"/>
        <v>1.7845198376824755E-2</v>
      </c>
      <c r="G81" s="65">
        <f t="shared" si="10"/>
        <v>820727.42787364498</v>
      </c>
      <c r="H81" s="65">
        <f t="shared" si="7"/>
        <v>813447.77260736062</v>
      </c>
      <c r="I81" s="65">
        <f>SUM(H81:$H$109)</f>
        <v>10964429.979864886</v>
      </c>
      <c r="J81" s="68">
        <f t="shared" si="11"/>
        <v>13.359404849270998</v>
      </c>
      <c r="K81" s="78">
        <f t="shared" si="8"/>
        <v>1.768691575103468E-2</v>
      </c>
      <c r="L81" s="65">
        <f t="shared" si="9"/>
        <v>14516.13687136455</v>
      </c>
    </row>
    <row r="82" spans="1:12" x14ac:dyDescent="0.45">
      <c r="A82" s="61">
        <v>78</v>
      </c>
      <c r="B82" s="65">
        <v>245581</v>
      </c>
      <c r="C82" s="65">
        <v>244050</v>
      </c>
      <c r="D82" s="65">
        <v>2412</v>
      </c>
      <c r="E82" s="65">
        <v>2527</v>
      </c>
      <c r="F82" s="61">
        <f t="shared" si="6"/>
        <v>2.0174376213924365E-2</v>
      </c>
      <c r="G82" s="65">
        <f t="shared" si="10"/>
        <v>806211.29100228043</v>
      </c>
      <c r="H82" s="65">
        <f t="shared" si="7"/>
        <v>798133.30006972409</v>
      </c>
      <c r="I82" s="65">
        <f>SUM(H82:$H$109)</f>
        <v>10150982.207257526</v>
      </c>
      <c r="J82" s="68">
        <f t="shared" si="11"/>
        <v>12.590970035457881</v>
      </c>
      <c r="K82" s="78">
        <f t="shared" si="8"/>
        <v>1.9972235125173946E-2</v>
      </c>
      <c r="L82" s="65">
        <f t="shared" si="9"/>
        <v>16101.841464467579</v>
      </c>
    </row>
    <row r="83" spans="1:12" x14ac:dyDescent="0.45">
      <c r="A83" s="61">
        <v>79</v>
      </c>
      <c r="B83" s="65">
        <v>248053</v>
      </c>
      <c r="C83" s="65">
        <v>240064</v>
      </c>
      <c r="D83" s="65">
        <v>2786</v>
      </c>
      <c r="E83" s="65">
        <v>2835</v>
      </c>
      <c r="F83" s="61">
        <f t="shared" si="6"/>
        <v>2.3031363382139937E-2</v>
      </c>
      <c r="G83" s="65">
        <f t="shared" si="10"/>
        <v>790109.44953781285</v>
      </c>
      <c r="H83" s="65">
        <f t="shared" si="7"/>
        <v>781080.25169781002</v>
      </c>
      <c r="I83" s="65">
        <f>SUM(H83:$H$109)</f>
        <v>9352848.9071878009</v>
      </c>
      <c r="J83" s="68">
        <f t="shared" si="11"/>
        <v>11.83740925090682</v>
      </c>
      <c r="K83" s="78">
        <f t="shared" si="8"/>
        <v>2.2768166002809728E-2</v>
      </c>
      <c r="L83" s="65">
        <f t="shared" si="9"/>
        <v>17989.343107465538</v>
      </c>
    </row>
    <row r="84" spans="1:12" x14ac:dyDescent="0.45">
      <c r="A84" s="61">
        <v>80</v>
      </c>
      <c r="B84" s="65">
        <v>236792</v>
      </c>
      <c r="C84" s="65">
        <v>241519</v>
      </c>
      <c r="D84" s="65">
        <v>3202</v>
      </c>
      <c r="E84" s="65">
        <v>3154</v>
      </c>
      <c r="F84" s="61">
        <f t="shared" si="6"/>
        <v>2.6576850626475242E-2</v>
      </c>
      <c r="G84" s="65">
        <f t="shared" si="10"/>
        <v>772120.10643034731</v>
      </c>
      <c r="H84" s="65">
        <f t="shared" si="7"/>
        <v>761950.14046823978</v>
      </c>
      <c r="I84" s="65">
        <f>SUM(H84:$H$109)</f>
        <v>8571768.6554899924</v>
      </c>
      <c r="J84" s="68">
        <f t="shared" si="11"/>
        <v>11.101600106127075</v>
      </c>
      <c r="K84" s="78">
        <f t="shared" si="8"/>
        <v>2.6226794121016743E-2</v>
      </c>
      <c r="L84" s="65">
        <f t="shared" si="9"/>
        <v>20250.235068046255</v>
      </c>
    </row>
    <row r="85" spans="1:12" x14ac:dyDescent="0.45">
      <c r="A85" s="61">
        <v>81</v>
      </c>
      <c r="B85" s="65">
        <v>240369</v>
      </c>
      <c r="C85" s="65">
        <v>229171</v>
      </c>
      <c r="D85" s="65">
        <v>3615</v>
      </c>
      <c r="E85" s="65">
        <v>3665</v>
      </c>
      <c r="F85" s="61">
        <f t="shared" si="6"/>
        <v>3.1009072709460322E-2</v>
      </c>
      <c r="G85" s="65">
        <f t="shared" si="10"/>
        <v>751869.87136230106</v>
      </c>
      <c r="H85" s="65">
        <f t="shared" si="7"/>
        <v>740332.04425180564</v>
      </c>
      <c r="I85" s="65">
        <f>SUM(H85:$H$109)</f>
        <v>7809818.5150217516</v>
      </c>
      <c r="J85" s="68">
        <f t="shared" si="11"/>
        <v>10.387194396912415</v>
      </c>
      <c r="K85" s="78">
        <f t="shared" si="8"/>
        <v>3.0533222654276899E-2</v>
      </c>
      <c r="L85" s="65">
        <f t="shared" si="9"/>
        <v>22957.010189347668</v>
      </c>
    </row>
    <row r="86" spans="1:12" x14ac:dyDescent="0.45">
      <c r="A86" s="61">
        <v>82</v>
      </c>
      <c r="B86" s="65">
        <v>228241</v>
      </c>
      <c r="C86" s="65">
        <v>231556</v>
      </c>
      <c r="D86" s="65">
        <v>4042</v>
      </c>
      <c r="E86" s="65">
        <v>4068</v>
      </c>
      <c r="F86" s="61">
        <f t="shared" si="6"/>
        <v>3.5276437210334126E-2</v>
      </c>
      <c r="G86" s="65">
        <f t="shared" si="10"/>
        <v>728912.86117295339</v>
      </c>
      <c r="H86" s="65">
        <f t="shared" si="7"/>
        <v>716205.99267399905</v>
      </c>
      <c r="I86" s="65">
        <f>SUM(H86:$H$109)</f>
        <v>7069486.4707699455</v>
      </c>
      <c r="J86" s="68">
        <f t="shared" si="11"/>
        <v>9.6986716071847816</v>
      </c>
      <c r="K86" s="78">
        <f t="shared" si="8"/>
        <v>3.4661476118795706E-2</v>
      </c>
      <c r="L86" s="65">
        <f t="shared" si="9"/>
        <v>25265.195730229374</v>
      </c>
    </row>
    <row r="87" spans="1:12" x14ac:dyDescent="0.45">
      <c r="A87" s="61">
        <v>83</v>
      </c>
      <c r="B87" s="65">
        <v>222468</v>
      </c>
      <c r="C87" s="65">
        <v>218766</v>
      </c>
      <c r="D87" s="65">
        <v>4535</v>
      </c>
      <c r="E87" s="65">
        <v>4703</v>
      </c>
      <c r="F87" s="61">
        <f t="shared" si="6"/>
        <v>4.1873473032449905E-2</v>
      </c>
      <c r="G87" s="65">
        <f t="shared" si="10"/>
        <v>703647.66544272401</v>
      </c>
      <c r="H87" s="65">
        <f t="shared" si="7"/>
        <v>689119.07285050384</v>
      </c>
      <c r="I87" s="65">
        <f>SUM(H87:$H$109)</f>
        <v>6353280.4780959468</v>
      </c>
      <c r="J87" s="68">
        <f t="shared" si="11"/>
        <v>9.0290649569604735</v>
      </c>
      <c r="K87" s="78">
        <f t="shared" si="8"/>
        <v>4.1008888866272034E-2</v>
      </c>
      <c r="L87" s="65">
        <f t="shared" si="9"/>
        <v>28855.808913152432</v>
      </c>
    </row>
    <row r="88" spans="1:12" x14ac:dyDescent="0.45">
      <c r="A88" s="61">
        <v>84</v>
      </c>
      <c r="B88" s="65">
        <v>201114</v>
      </c>
      <c r="C88" s="65">
        <v>211670</v>
      </c>
      <c r="D88" s="65">
        <v>5108</v>
      </c>
      <c r="E88" s="65">
        <v>4829</v>
      </c>
      <c r="F88" s="61">
        <f t="shared" si="6"/>
        <v>4.8146245978526299E-2</v>
      </c>
      <c r="G88" s="65">
        <f t="shared" si="10"/>
        <v>674791.85652957158</v>
      </c>
      <c r="H88" s="65">
        <f t="shared" si="7"/>
        <v>658805.1026492879</v>
      </c>
      <c r="I88" s="65">
        <f>SUM(H88:$H$109)</f>
        <v>5664161.4052454429</v>
      </c>
      <c r="J88" s="68">
        <f t="shared" si="11"/>
        <v>8.3939385907470871</v>
      </c>
      <c r="K88" s="78">
        <f t="shared" si="8"/>
        <v>4.7005594713591295E-2</v>
      </c>
      <c r="L88" s="65">
        <f t="shared" si="9"/>
        <v>31718.992524060886</v>
      </c>
    </row>
    <row r="89" spans="1:12" x14ac:dyDescent="0.45">
      <c r="A89" s="61">
        <v>85</v>
      </c>
      <c r="B89" s="65">
        <v>188506</v>
      </c>
      <c r="C89" s="65">
        <v>190330</v>
      </c>
      <c r="D89" s="65">
        <v>5301</v>
      </c>
      <c r="E89" s="65">
        <v>5375</v>
      </c>
      <c r="F89" s="61">
        <f t="shared" si="6"/>
        <v>5.6362119756306159E-2</v>
      </c>
      <c r="G89" s="65">
        <f t="shared" si="10"/>
        <v>643072.8640055107</v>
      </c>
      <c r="H89" s="65">
        <f t="shared" si="7"/>
        <v>625286.1189390457</v>
      </c>
      <c r="I89" s="65">
        <f>SUM(H89:$H$109)</f>
        <v>5005356.3025961546</v>
      </c>
      <c r="J89" s="68">
        <f t="shared" si="11"/>
        <v>7.7834979249773824</v>
      </c>
      <c r="K89" s="78">
        <f t="shared" si="8"/>
        <v>5.4803200523939902E-2</v>
      </c>
      <c r="L89" s="65">
        <f t="shared" si="9"/>
        <v>35242.451117598335</v>
      </c>
    </row>
    <row r="90" spans="1:12" x14ac:dyDescent="0.45">
      <c r="A90" s="61">
        <v>86</v>
      </c>
      <c r="B90" s="65">
        <v>173704</v>
      </c>
      <c r="C90" s="65">
        <v>176490</v>
      </c>
      <c r="D90" s="65">
        <v>5780</v>
      </c>
      <c r="E90" s="65">
        <v>5769</v>
      </c>
      <c r="F90" s="61">
        <f t="shared" si="6"/>
        <v>6.595772628885703E-2</v>
      </c>
      <c r="G90" s="65">
        <f t="shared" si="10"/>
        <v>607830.41288791236</v>
      </c>
      <c r="H90" s="65">
        <f t="shared" si="7"/>
        <v>588218.40425504243</v>
      </c>
      <c r="I90" s="65">
        <f>SUM(H90:$H$109)</f>
        <v>4380070.1836571079</v>
      </c>
      <c r="J90" s="68">
        <f t="shared" si="11"/>
        <v>7.2060727643531379</v>
      </c>
      <c r="K90" s="78">
        <f t="shared" si="8"/>
        <v>6.3829561146156108E-2</v>
      </c>
      <c r="L90" s="65">
        <f t="shared" si="9"/>
        <v>38797.548505922314</v>
      </c>
    </row>
    <row r="91" spans="1:12" x14ac:dyDescent="0.45">
      <c r="A91" s="61">
        <v>87</v>
      </c>
      <c r="B91" s="65">
        <v>160844</v>
      </c>
      <c r="C91" s="65">
        <v>161079</v>
      </c>
      <c r="D91" s="65">
        <v>6020</v>
      </c>
      <c r="E91" s="65">
        <v>6336</v>
      </c>
      <c r="F91" s="61">
        <f t="shared" si="6"/>
        <v>7.6763698151421297E-2</v>
      </c>
      <c r="G91" s="65">
        <f t="shared" si="10"/>
        <v>569032.86438199005</v>
      </c>
      <c r="H91" s="65">
        <f t="shared" si="7"/>
        <v>547740.62189649022</v>
      </c>
      <c r="I91" s="65">
        <f>SUM(H91:$H$109)</f>
        <v>3791851.7794020665</v>
      </c>
      <c r="J91" s="68">
        <f t="shared" si="11"/>
        <v>6.6636779995480326</v>
      </c>
      <c r="K91" s="78">
        <f t="shared" si="8"/>
        <v>7.3891331057301141E-2</v>
      </c>
      <c r="L91" s="65">
        <f t="shared" si="9"/>
        <v>42046.595764533966</v>
      </c>
    </row>
    <row r="92" spans="1:12" x14ac:dyDescent="0.45">
      <c r="A92" s="61">
        <v>88</v>
      </c>
      <c r="B92" s="65">
        <v>147258</v>
      </c>
      <c r="C92" s="65">
        <v>147453</v>
      </c>
      <c r="D92" s="65">
        <v>6401</v>
      </c>
      <c r="E92" s="65">
        <v>6508</v>
      </c>
      <c r="F92" s="61">
        <f t="shared" si="6"/>
        <v>8.7604466748781015E-2</v>
      </c>
      <c r="G92" s="65">
        <f t="shared" si="10"/>
        <v>526986.26861745608</v>
      </c>
      <c r="H92" s="65">
        <f t="shared" si="7"/>
        <v>504562.64838055638</v>
      </c>
      <c r="I92" s="65">
        <f>SUM(H92:$H$109)</f>
        <v>3244111.157505576</v>
      </c>
      <c r="J92" s="68">
        <f t="shared" si="11"/>
        <v>6.1559690464354482</v>
      </c>
      <c r="K92" s="78">
        <f t="shared" si="8"/>
        <v>8.3876837756503231E-2</v>
      </c>
      <c r="L92" s="65">
        <f t="shared" si="9"/>
        <v>44201.941752731393</v>
      </c>
    </row>
    <row r="93" spans="1:12" x14ac:dyDescent="0.45">
      <c r="A93" s="61">
        <v>89</v>
      </c>
      <c r="B93" s="65">
        <v>128254</v>
      </c>
      <c r="C93" s="65">
        <v>133316</v>
      </c>
      <c r="D93" s="65">
        <v>6689</v>
      </c>
      <c r="E93" s="65">
        <v>6297</v>
      </c>
      <c r="F93" s="61">
        <f t="shared" si="6"/>
        <v>9.9292732346981688E-2</v>
      </c>
      <c r="G93" s="65">
        <f t="shared" si="10"/>
        <v>482784.32686472469</v>
      </c>
      <c r="H93" s="65">
        <f t="shared" si="7"/>
        <v>459589.83073544415</v>
      </c>
      <c r="I93" s="65">
        <f>SUM(H93:$H$109)</f>
        <v>2739548.5091250204</v>
      </c>
      <c r="J93" s="68">
        <f t="shared" si="11"/>
        <v>5.6744768972018367</v>
      </c>
      <c r="K93" s="78">
        <f t="shared" si="8"/>
        <v>9.4522393361364351E-2</v>
      </c>
      <c r="L93" s="65">
        <f t="shared" si="9"/>
        <v>45633.930052609008</v>
      </c>
    </row>
    <row r="94" spans="1:12" x14ac:dyDescent="0.45">
      <c r="A94" s="61">
        <v>90</v>
      </c>
      <c r="B94" s="65">
        <v>113751</v>
      </c>
      <c r="C94" s="65">
        <v>114779</v>
      </c>
      <c r="D94" s="65">
        <v>6685</v>
      </c>
      <c r="E94" s="65">
        <v>6591</v>
      </c>
      <c r="F94" s="61">
        <f t="shared" si="6"/>
        <v>0.11618605872314357</v>
      </c>
      <c r="G94" s="65">
        <f t="shared" si="10"/>
        <v>437150.39681211568</v>
      </c>
      <c r="H94" s="65">
        <f t="shared" si="7"/>
        <v>412710.61917513784</v>
      </c>
      <c r="I94" s="65">
        <f>SUM(H94:$H$109)</f>
        <v>2279958.6783895758</v>
      </c>
      <c r="J94" s="68">
        <f t="shared" si="11"/>
        <v>5.215501793012181</v>
      </c>
      <c r="K94" s="78">
        <f t="shared" si="8"/>
        <v>0.10969044197335291</v>
      </c>
      <c r="L94" s="65">
        <f t="shared" si="9"/>
        <v>47951.220235147572</v>
      </c>
    </row>
    <row r="95" spans="1:12" x14ac:dyDescent="0.45">
      <c r="A95" s="61">
        <v>91</v>
      </c>
      <c r="B95" s="65">
        <v>98682</v>
      </c>
      <c r="C95" s="65">
        <v>99678</v>
      </c>
      <c r="D95" s="65">
        <v>6868</v>
      </c>
      <c r="E95" s="65">
        <v>6418</v>
      </c>
      <c r="F95" s="61">
        <f t="shared" si="6"/>
        <v>0.13395845936680784</v>
      </c>
      <c r="G95" s="65">
        <f t="shared" si="10"/>
        <v>389199.17657696811</v>
      </c>
      <c r="H95" s="65">
        <f t="shared" si="7"/>
        <v>364256.97580325295</v>
      </c>
      <c r="I95" s="65">
        <f>SUM(H95:$H$109)</f>
        <v>1867248.0592144381</v>
      </c>
      <c r="J95" s="68">
        <f t="shared" si="11"/>
        <v>4.7976670342342587</v>
      </c>
      <c r="K95" s="78">
        <f t="shared" si="8"/>
        <v>0.12537360361698149</v>
      </c>
      <c r="L95" s="65">
        <f t="shared" si="9"/>
        <v>48795.303292216384</v>
      </c>
    </row>
    <row r="96" spans="1:12" x14ac:dyDescent="0.45">
      <c r="A96" s="61">
        <v>92</v>
      </c>
      <c r="B96" s="65">
        <v>83977</v>
      </c>
      <c r="C96" s="65">
        <v>85351</v>
      </c>
      <c r="D96" s="65">
        <v>6577</v>
      </c>
      <c r="E96" s="65">
        <v>6491</v>
      </c>
      <c r="F96" s="61">
        <f t="shared" si="6"/>
        <v>0.15435131815175282</v>
      </c>
      <c r="G96" s="65">
        <f t="shared" si="10"/>
        <v>340403.87328475172</v>
      </c>
      <c r="H96" s="65">
        <f t="shared" si="7"/>
        <v>315434.04139484116</v>
      </c>
      <c r="I96" s="65">
        <f>SUM(H96:$H$109)</f>
        <v>1502991.0834111851</v>
      </c>
      <c r="J96" s="68">
        <f t="shared" si="11"/>
        <v>4.4153172198305626</v>
      </c>
      <c r="K96" s="78">
        <f t="shared" si="8"/>
        <v>0.14302910131254734</v>
      </c>
      <c r="L96" s="65">
        <f t="shared" si="9"/>
        <v>48687.660079228284</v>
      </c>
    </row>
    <row r="97" spans="1:12" x14ac:dyDescent="0.45">
      <c r="A97" s="61">
        <v>93</v>
      </c>
      <c r="B97" s="65">
        <v>69913</v>
      </c>
      <c r="C97" s="65">
        <v>71181</v>
      </c>
      <c r="D97" s="65">
        <v>6193</v>
      </c>
      <c r="E97" s="65">
        <v>6048</v>
      </c>
      <c r="F97" s="61">
        <f t="shared" si="6"/>
        <v>0.17351552865465575</v>
      </c>
      <c r="G97" s="65">
        <f t="shared" si="10"/>
        <v>291716.21320552344</v>
      </c>
      <c r="H97" s="65">
        <f t="shared" si="7"/>
        <v>267810.02390804066</v>
      </c>
      <c r="I97" s="65">
        <f>SUM(H97:$H$109)</f>
        <v>1187557.0420163437</v>
      </c>
      <c r="J97" s="68">
        <f t="shared" si="11"/>
        <v>4.0709325990724814</v>
      </c>
      <c r="K97" s="78">
        <f t="shared" si="8"/>
        <v>0.15929590394305795</v>
      </c>
      <c r="L97" s="65">
        <f t="shared" si="9"/>
        <v>46469.197877419676</v>
      </c>
    </row>
    <row r="98" spans="1:12" x14ac:dyDescent="0.45">
      <c r="A98" s="61">
        <v>94</v>
      </c>
      <c r="B98" s="65">
        <v>33683</v>
      </c>
      <c r="C98" s="65">
        <v>57975</v>
      </c>
      <c r="D98" s="65">
        <v>5780</v>
      </c>
      <c r="E98" s="65">
        <v>3736</v>
      </c>
      <c r="F98" s="61">
        <f t="shared" si="6"/>
        <v>0.20764144973706605</v>
      </c>
      <c r="G98" s="65">
        <f t="shared" si="10"/>
        <v>245247.01532810376</v>
      </c>
      <c r="H98" s="65">
        <f t="shared" si="7"/>
        <v>221459.78506402366</v>
      </c>
      <c r="I98" s="65">
        <f>SUM(H98:$H$109)</f>
        <v>919747.01810830308</v>
      </c>
      <c r="J98" s="68">
        <f t="shared" si="11"/>
        <v>3.7502883241119953</v>
      </c>
      <c r="K98" s="78">
        <f t="shared" si="8"/>
        <v>0.18750169402727657</v>
      </c>
      <c r="L98" s="65">
        <f t="shared" si="9"/>
        <v>45984.230829152919</v>
      </c>
    </row>
    <row r="99" spans="1:12" x14ac:dyDescent="0.45">
      <c r="A99" s="61">
        <v>95</v>
      </c>
      <c r="B99" s="65">
        <v>22844</v>
      </c>
      <c r="C99" s="65">
        <v>27133</v>
      </c>
      <c r="D99" s="65">
        <v>2645</v>
      </c>
      <c r="E99" s="65">
        <v>2539</v>
      </c>
      <c r="F99" s="61">
        <f t="shared" si="6"/>
        <v>0.20745542949756887</v>
      </c>
      <c r="G99" s="65">
        <f t="shared" si="10"/>
        <v>199262.78449895084</v>
      </c>
      <c r="H99" s="65">
        <f t="shared" si="7"/>
        <v>179951.85827099154</v>
      </c>
      <c r="I99" s="65">
        <f>SUM(H99:$H$109)</f>
        <v>698287.23304427951</v>
      </c>
      <c r="J99" s="68">
        <f t="shared" si="11"/>
        <v>3.5043534837683459</v>
      </c>
      <c r="K99" s="78">
        <f t="shared" si="8"/>
        <v>0.18735053883928218</v>
      </c>
      <c r="L99" s="65">
        <f t="shared" si="9"/>
        <v>37331.990046494204</v>
      </c>
    </row>
    <row r="100" spans="1:12" x14ac:dyDescent="0.45">
      <c r="A100" s="61">
        <v>96</v>
      </c>
      <c r="B100" s="65">
        <v>16449</v>
      </c>
      <c r="C100" s="65">
        <v>17937</v>
      </c>
      <c r="D100" s="65">
        <v>2371</v>
      </c>
      <c r="E100" s="65">
        <v>2010</v>
      </c>
      <c r="F100" s="61">
        <f t="shared" si="6"/>
        <v>0.25481300529285172</v>
      </c>
      <c r="G100" s="65">
        <f t="shared" si="10"/>
        <v>161930.79445245664</v>
      </c>
      <c r="H100" s="65">
        <f t="shared" si="7"/>
        <v>142945.93574503862</v>
      </c>
      <c r="I100" s="65">
        <f>SUM(H100:$H$109)</f>
        <v>518335.37477328791</v>
      </c>
      <c r="J100" s="68">
        <f t="shared" si="11"/>
        <v>3.2009685157536403</v>
      </c>
      <c r="K100" s="78">
        <f t="shared" si="8"/>
        <v>0.22493858320621343</v>
      </c>
      <c r="L100" s="65">
        <f t="shared" si="9"/>
        <v>36424.483481592164</v>
      </c>
    </row>
    <row r="101" spans="1:12" x14ac:dyDescent="0.45">
      <c r="A101" s="61">
        <v>97</v>
      </c>
      <c r="B101" s="65">
        <v>11295</v>
      </c>
      <c r="C101" s="65">
        <v>12696</v>
      </c>
      <c r="D101" s="65">
        <v>1739</v>
      </c>
      <c r="E101" s="65">
        <v>1494</v>
      </c>
      <c r="F101" s="61">
        <f t="shared" si="6"/>
        <v>0.26951773581759825</v>
      </c>
      <c r="G101" s="65">
        <f t="shared" si="10"/>
        <v>125506.31097086448</v>
      </c>
      <c r="H101" s="65">
        <f t="shared" si="7"/>
        <v>110015.58138798043</v>
      </c>
      <c r="I101" s="65">
        <f>SUM(H101:$H$109)</f>
        <v>375389.4390282493</v>
      </c>
      <c r="J101" s="68">
        <f t="shared" si="11"/>
        <v>2.9910005012847014</v>
      </c>
      <c r="K101" s="78">
        <f t="shared" si="8"/>
        <v>0.23625226628825466</v>
      </c>
      <c r="L101" s="65">
        <f t="shared" si="9"/>
        <v>29651.15040034517</v>
      </c>
    </row>
    <row r="102" spans="1:12" x14ac:dyDescent="0.45">
      <c r="A102" s="61">
        <v>98</v>
      </c>
      <c r="B102" s="65">
        <v>9659</v>
      </c>
      <c r="C102" s="65">
        <v>8544</v>
      </c>
      <c r="D102" s="65">
        <v>1328</v>
      </c>
      <c r="E102" s="65">
        <v>1243</v>
      </c>
      <c r="F102" s="61">
        <f t="shared" si="6"/>
        <v>0.28248090974015272</v>
      </c>
      <c r="G102" s="65">
        <f t="shared" si="10"/>
        <v>95855.160570519307</v>
      </c>
      <c r="H102" s="65">
        <f t="shared" si="7"/>
        <v>83506.164558365926</v>
      </c>
      <c r="I102" s="65">
        <f>SUM(H102:$H$109)</f>
        <v>265373.85764026886</v>
      </c>
      <c r="J102" s="68">
        <f t="shared" si="11"/>
        <v>2.7684879568381402</v>
      </c>
      <c r="K102" s="78">
        <f t="shared" si="8"/>
        <v>0.24608896582051104</v>
      </c>
      <c r="L102" s="65">
        <f t="shared" si="9"/>
        <v>23588.897333358123</v>
      </c>
    </row>
    <row r="103" spans="1:12" x14ac:dyDescent="0.45">
      <c r="A103" s="61">
        <v>99</v>
      </c>
      <c r="B103" s="65">
        <v>11058</v>
      </c>
      <c r="C103" s="65">
        <v>7031</v>
      </c>
      <c r="D103" s="65">
        <v>1523</v>
      </c>
      <c r="E103" s="65">
        <v>1781</v>
      </c>
      <c r="F103" s="61">
        <f t="shared" si="6"/>
        <v>0.36530488141964729</v>
      </c>
      <c r="G103" s="65">
        <f t="shared" si="10"/>
        <v>72266.263237161183</v>
      </c>
      <c r="H103" s="65">
        <f t="shared" si="7"/>
        <v>60537.263818421648</v>
      </c>
      <c r="I103" s="65">
        <f>SUM(H103:$H$109)</f>
        <v>181867.69308190292</v>
      </c>
      <c r="J103" s="68">
        <f t="shared" si="11"/>
        <v>2.5166334183497931</v>
      </c>
      <c r="K103" s="78">
        <f t="shared" si="8"/>
        <v>0.30601496452201421</v>
      </c>
      <c r="L103" s="65">
        <f t="shared" si="9"/>
        <v>22114.557980658421</v>
      </c>
    </row>
    <row r="104" spans="1:12" x14ac:dyDescent="0.45">
      <c r="A104" s="61">
        <v>100</v>
      </c>
      <c r="B104" s="65">
        <v>7200</v>
      </c>
      <c r="C104" s="65">
        <v>7878</v>
      </c>
      <c r="D104" s="65">
        <v>1476</v>
      </c>
      <c r="E104" s="65">
        <v>1256</v>
      </c>
      <c r="F104" s="61">
        <f t="shared" si="6"/>
        <v>0.36238227881681923</v>
      </c>
      <c r="G104" s="65">
        <f t="shared" si="10"/>
        <v>50151.705256502762</v>
      </c>
      <c r="H104" s="65">
        <f t="shared" si="7"/>
        <v>42069.672247083232</v>
      </c>
      <c r="I104" s="65">
        <f>SUM(H104:$H$109)</f>
        <v>121330.42926348129</v>
      </c>
      <c r="J104" s="68">
        <f t="shared" si="11"/>
        <v>2.4192682709976121</v>
      </c>
      <c r="K104" s="78">
        <f t="shared" si="8"/>
        <v>0.3039837552881211</v>
      </c>
      <c r="L104" s="65">
        <f t="shared" si="9"/>
        <v>15245.303697974712</v>
      </c>
    </row>
    <row r="105" spans="1:12" x14ac:dyDescent="0.45">
      <c r="A105" s="61">
        <v>101</v>
      </c>
      <c r="B105" s="65">
        <v>4518</v>
      </c>
      <c r="C105" s="65">
        <v>4873</v>
      </c>
      <c r="D105" s="65">
        <v>1117</v>
      </c>
      <c r="E105" s="65">
        <v>880</v>
      </c>
      <c r="F105" s="61">
        <f t="shared" si="6"/>
        <v>0.42530081993397933</v>
      </c>
      <c r="G105" s="65">
        <f t="shared" si="10"/>
        <v>34906.40155852805</v>
      </c>
      <c r="H105" s="65">
        <f t="shared" si="7"/>
        <v>28432.850936148312</v>
      </c>
      <c r="I105" s="65">
        <f>SUM(H105:$H$109)</f>
        <v>79260.757016398042</v>
      </c>
      <c r="J105" s="68">
        <f t="shared" si="11"/>
        <v>2.2706653644461294</v>
      </c>
      <c r="K105" s="78">
        <f t="shared" si="8"/>
        <v>0.34642685227604458</v>
      </c>
      <c r="L105" s="65">
        <f t="shared" si="9"/>
        <v>12092.51481620449</v>
      </c>
    </row>
    <row r="106" spans="1:12" x14ac:dyDescent="0.45">
      <c r="A106" s="61">
        <v>102</v>
      </c>
      <c r="B106" s="65">
        <v>2866</v>
      </c>
      <c r="C106" s="65">
        <v>2968</v>
      </c>
      <c r="D106" s="65">
        <v>711</v>
      </c>
      <c r="E106" s="65">
        <v>560</v>
      </c>
      <c r="F106" s="61">
        <f t="shared" si="6"/>
        <v>0.43572163181350704</v>
      </c>
      <c r="G106" s="65">
        <f t="shared" si="10"/>
        <v>22813.886742323561</v>
      </c>
      <c r="H106" s="65">
        <f t="shared" si="7"/>
        <v>18493.266268655218</v>
      </c>
      <c r="I106" s="65">
        <f>SUM(H106:$H$109)</f>
        <v>50827.906080249733</v>
      </c>
      <c r="J106" s="68">
        <f t="shared" si="11"/>
        <v>2.2279371618846295</v>
      </c>
      <c r="K106" s="78">
        <f t="shared" si="8"/>
        <v>0.35320225120568166</v>
      </c>
      <c r="L106" s="65">
        <f t="shared" si="9"/>
        <v>8057.9161561401361</v>
      </c>
    </row>
    <row r="107" spans="1:12" x14ac:dyDescent="0.45">
      <c r="A107" s="61">
        <v>103</v>
      </c>
      <c r="B107" s="65">
        <v>1812</v>
      </c>
      <c r="C107" s="65">
        <v>1979</v>
      </c>
      <c r="D107" s="65">
        <v>413</v>
      </c>
      <c r="E107" s="65">
        <v>351</v>
      </c>
      <c r="F107" s="61">
        <f t="shared" si="6"/>
        <v>0.40305987865998416</v>
      </c>
      <c r="G107" s="65">
        <f t="shared" si="10"/>
        <v>14755.970586183425</v>
      </c>
      <c r="H107" s="65">
        <f t="shared" si="7"/>
        <v>12144.51660081969</v>
      </c>
      <c r="I107" s="65">
        <f>SUM(H107:$H$109)</f>
        <v>32334.639811594519</v>
      </c>
      <c r="J107" s="68">
        <f t="shared" si="11"/>
        <v>2.1912919670543847</v>
      </c>
      <c r="K107" s="78">
        <f t="shared" si="8"/>
        <v>0.33172791711132121</v>
      </c>
      <c r="L107" s="65">
        <f t="shared" si="9"/>
        <v>4894.9673875105491</v>
      </c>
    </row>
    <row r="108" spans="1:12" x14ac:dyDescent="0.45">
      <c r="A108" s="61">
        <v>104</v>
      </c>
      <c r="B108" s="65">
        <v>889</v>
      </c>
      <c r="C108" s="65">
        <v>1214</v>
      </c>
      <c r="D108" s="65">
        <v>291</v>
      </c>
      <c r="E108" s="65">
        <v>224</v>
      </c>
      <c r="F108" s="61">
        <f t="shared" si="6"/>
        <v>0.48977650974797909</v>
      </c>
      <c r="G108" s="65">
        <f t="shared" si="10"/>
        <v>9861.0031986728754</v>
      </c>
      <c r="H108" s="65">
        <f t="shared" si="7"/>
        <v>7796.4990353043022</v>
      </c>
      <c r="I108" s="65">
        <f>SUM(H108:$H$109)</f>
        <v>20190.123210774829</v>
      </c>
      <c r="J108" s="68">
        <f t="shared" si="11"/>
        <v>2.0474715202903573</v>
      </c>
      <c r="K108" s="78">
        <f t="shared" si="8"/>
        <v>0.38723667448751442</v>
      </c>
      <c r="L108" s="65">
        <f t="shared" si="9"/>
        <v>3818.5420857648269</v>
      </c>
    </row>
    <row r="109" spans="1:12" x14ac:dyDescent="0.45">
      <c r="A109" s="61">
        <v>105</v>
      </c>
      <c r="B109" s="65">
        <v>1177</v>
      </c>
      <c r="C109" s="65">
        <v>1272</v>
      </c>
      <c r="D109" s="65">
        <v>298.5</v>
      </c>
      <c r="E109" s="65">
        <v>298.5</v>
      </c>
      <c r="F109" s="61">
        <f t="shared" si="6"/>
        <v>0.48754593711719069</v>
      </c>
      <c r="G109" s="65">
        <f t="shared" si="10"/>
        <v>6042.4611129080486</v>
      </c>
      <c r="H109" s="65">
        <f>G109/F109</f>
        <v>12393.624175470528</v>
      </c>
      <c r="I109" s="65">
        <f>SUM(H109:$H$109)</f>
        <v>12393.624175470528</v>
      </c>
      <c r="J109" s="68">
        <f>1/F109</f>
        <v>2.0510887772194306</v>
      </c>
      <c r="K109" s="61">
        <f t="shared" si="8"/>
        <v>1</v>
      </c>
      <c r="L109" s="65">
        <f t="shared" si="9"/>
        <v>6042.4611129080486</v>
      </c>
    </row>
    <row r="110" spans="1:12" x14ac:dyDescent="0.45">
      <c r="B110" s="65"/>
      <c r="C110" s="65"/>
      <c r="D110" s="65"/>
      <c r="E110" s="65"/>
    </row>
    <row r="111" spans="1:12" x14ac:dyDescent="0.45">
      <c r="B111" s="65"/>
      <c r="C111" s="65"/>
      <c r="D111" s="65"/>
      <c r="E111" s="65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11"/>
  <sheetViews>
    <sheetView workbookViewId="0">
      <pane xSplit="1" ySplit="3" topLeftCell="D4" activePane="bottomRight" state="frozen"/>
      <selection pane="topRight" activeCell="B1" sqref="B1"/>
      <selection pane="bottomLeft" activeCell="A4" sqref="A4"/>
      <selection pane="bottomRight" activeCell="G4" sqref="G4"/>
    </sheetView>
  </sheetViews>
  <sheetFormatPr baseColWidth="10" defaultColWidth="11.33203125" defaultRowHeight="14.25" x14ac:dyDescent="0.45"/>
  <cols>
    <col min="1" max="1" width="6.33203125" style="115" customWidth="1"/>
    <col min="2" max="3" width="11.33203125" style="115"/>
    <col min="4" max="4" width="9.33203125" style="115" customWidth="1"/>
    <col min="5" max="5" width="8.796875" style="115" customWidth="1"/>
    <col min="6" max="9" width="9" style="117" customWidth="1"/>
    <col min="10" max="10" width="11" style="117" customWidth="1"/>
    <col min="11" max="13" width="9" style="117" customWidth="1"/>
    <col min="14" max="16384" width="11.33203125" style="117"/>
  </cols>
  <sheetData>
    <row r="1" spans="1:18" x14ac:dyDescent="0.45">
      <c r="B1" s="115" t="s">
        <v>159</v>
      </c>
      <c r="D1" s="115" t="s">
        <v>230</v>
      </c>
      <c r="E1" s="114">
        <v>399284</v>
      </c>
      <c r="F1" s="118"/>
      <c r="G1" s="118"/>
      <c r="H1" s="118"/>
      <c r="R1" s="130" t="s">
        <v>244</v>
      </c>
    </row>
    <row r="2" spans="1:18" x14ac:dyDescent="0.45">
      <c r="B2" s="115" t="s">
        <v>28</v>
      </c>
      <c r="C2" s="115" t="s">
        <v>28</v>
      </c>
      <c r="D2" s="115" t="s">
        <v>28</v>
      </c>
      <c r="E2" s="115" t="s">
        <v>28</v>
      </c>
      <c r="R2" s="130" t="s">
        <v>245</v>
      </c>
    </row>
    <row r="3" spans="1:18" ht="15.75" x14ac:dyDescent="0.55000000000000004">
      <c r="A3" s="115" t="s">
        <v>0</v>
      </c>
      <c r="B3" s="63" t="s">
        <v>160</v>
      </c>
      <c r="C3" s="63" t="s">
        <v>161</v>
      </c>
      <c r="D3" s="63" t="s">
        <v>162</v>
      </c>
      <c r="E3" s="63" t="s">
        <v>163</v>
      </c>
      <c r="F3" s="117" t="s">
        <v>231</v>
      </c>
      <c r="G3" s="127" t="s">
        <v>236</v>
      </c>
      <c r="H3" s="63" t="s">
        <v>169</v>
      </c>
      <c r="I3" s="62" t="s">
        <v>165</v>
      </c>
      <c r="J3" s="64" t="s">
        <v>171</v>
      </c>
      <c r="K3" s="64" t="s">
        <v>172</v>
      </c>
      <c r="L3" s="63" t="s">
        <v>166</v>
      </c>
      <c r="M3" s="63" t="s">
        <v>167</v>
      </c>
      <c r="N3" s="130" t="s">
        <v>240</v>
      </c>
      <c r="O3" s="130" t="s">
        <v>241</v>
      </c>
      <c r="P3" s="130" t="s">
        <v>243</v>
      </c>
    </row>
    <row r="4" spans="1:18" x14ac:dyDescent="0.45">
      <c r="A4" s="115">
        <v>0</v>
      </c>
      <c r="B4" s="116">
        <v>385670</v>
      </c>
      <c r="C4" s="116">
        <v>384840</v>
      </c>
      <c r="D4" s="116">
        <v>1287</v>
      </c>
      <c r="E4" s="116">
        <v>159</v>
      </c>
      <c r="F4" s="118">
        <f>C4+D4-E1</f>
        <v>-13157</v>
      </c>
      <c r="G4" s="117">
        <f>1-D4/(E1+F4)</f>
        <v>0.99666689975060019</v>
      </c>
      <c r="H4" s="120">
        <f>I4*G4</f>
        <v>99666.689975060013</v>
      </c>
      <c r="I4" s="116">
        <v>100000</v>
      </c>
      <c r="J4" s="119">
        <f>SUM(H4:H109)</f>
        <v>7927526.6968355477</v>
      </c>
      <c r="K4" s="122">
        <f>J4/I4</f>
        <v>79.275266968355481</v>
      </c>
      <c r="L4" s="117">
        <f>M4/I4</f>
        <v>3.7430151780659796E-3</v>
      </c>
      <c r="M4" s="119">
        <f>I4-I5</f>
        <v>374.30151780659799</v>
      </c>
      <c r="N4" s="119">
        <f>'Homme a'!G4</f>
        <v>1000000</v>
      </c>
      <c r="O4" s="118">
        <f>'Homme exp'!G4</f>
        <v>1000000</v>
      </c>
      <c r="P4" s="119">
        <f>I4</f>
        <v>100000</v>
      </c>
    </row>
    <row r="5" spans="1:18" x14ac:dyDescent="0.45">
      <c r="A5" s="115">
        <v>1</v>
      </c>
      <c r="B5" s="116">
        <v>390569</v>
      </c>
      <c r="C5" s="116">
        <v>387297</v>
      </c>
      <c r="D5" s="116">
        <v>59</v>
      </c>
      <c r="E5" s="116">
        <v>52</v>
      </c>
      <c r="F5" s="119">
        <f>C5-(B4-E4-D5)</f>
        <v>1845</v>
      </c>
      <c r="G5" s="121">
        <f>1-(E4+D5)/(B4+0.5*F5)</f>
        <v>0.99943609873445549</v>
      </c>
      <c r="H5" s="120">
        <f>H4*G5</f>
        <v>99610.487802450443</v>
      </c>
      <c r="I5" s="120">
        <f>H4-(E4/(D5+E4))*(H4-H5)</f>
        <v>99625.698482193402</v>
      </c>
      <c r="J5" s="119">
        <f>J4-H4</f>
        <v>7827860.0068604881</v>
      </c>
      <c r="K5" s="122">
        <f t="shared" ref="K5:K68" si="0">J5/I5</f>
        <v>78.57269887306839</v>
      </c>
      <c r="L5" s="117">
        <f t="shared" ref="L5:L68" si="1">M5/I5</f>
        <v>2.855646514153568E-4</v>
      </c>
      <c r="M5" s="119">
        <f t="shared" ref="M5:M68" si="2">I5-I6</f>
        <v>28.449577859079</v>
      </c>
      <c r="N5" s="119">
        <f>'Homme a'!G5</f>
        <v>996256.00432948803</v>
      </c>
      <c r="O5" s="118">
        <f>'Homme exp'!G5</f>
        <v>996253.67687895522</v>
      </c>
      <c r="P5" s="119">
        <f t="shared" ref="P5:P68" si="3">I5</f>
        <v>99625.698482193402</v>
      </c>
      <c r="Q5" s="119"/>
    </row>
    <row r="6" spans="1:18" x14ac:dyDescent="0.45">
      <c r="A6" s="115">
        <v>2</v>
      </c>
      <c r="B6" s="116">
        <v>392386</v>
      </c>
      <c r="C6" s="116">
        <v>391851</v>
      </c>
      <c r="D6" s="116">
        <v>32</v>
      </c>
      <c r="E6" s="116">
        <v>28</v>
      </c>
      <c r="F6" s="119">
        <f t="shared" ref="F6:F69" si="4">C6-(B5-E5-D6)</f>
        <v>1366</v>
      </c>
      <c r="G6" s="121">
        <f t="shared" ref="G6:G69" si="5">1-(E5+D6)/(B5+0.5*F6)</f>
        <v>0.99978530461186144</v>
      </c>
      <c r="H6" s="120">
        <f t="shared" ref="H6:H69" si="6">H5*G6</f>
        <v>99589.101890109028</v>
      </c>
      <c r="I6" s="120">
        <f t="shared" ref="I6:I69" si="7">H5-(E5/(D6+E5))*(H5-H6)</f>
        <v>99597.248904334323</v>
      </c>
      <c r="J6" s="119">
        <f t="shared" ref="J6:J69" si="8">J5-H5</f>
        <v>7728249.5190580375</v>
      </c>
      <c r="K6" s="122">
        <f t="shared" si="0"/>
        <v>77.595009943308938</v>
      </c>
      <c r="L6" s="117">
        <f t="shared" si="1"/>
        <v>1.528405649809806E-4</v>
      </c>
      <c r="M6" s="119">
        <f t="shared" si="2"/>
        <v>15.22249979308981</v>
      </c>
      <c r="N6" s="119">
        <f>'Homme a'!G6</f>
        <v>995971.63951678504</v>
      </c>
      <c r="O6" s="118">
        <f>'Homme exp'!G6</f>
        <v>995969.39043505501</v>
      </c>
      <c r="P6" s="119">
        <f t="shared" si="3"/>
        <v>99597.248904334323</v>
      </c>
      <c r="Q6" s="119"/>
    </row>
    <row r="7" spans="1:18" x14ac:dyDescent="0.45">
      <c r="A7" s="115">
        <v>3</v>
      </c>
      <c r="B7" s="116">
        <v>404210</v>
      </c>
      <c r="C7" s="116">
        <v>395768</v>
      </c>
      <c r="D7" s="116">
        <v>31</v>
      </c>
      <c r="E7" s="116">
        <v>21</v>
      </c>
      <c r="F7" s="119">
        <f t="shared" si="4"/>
        <v>3441</v>
      </c>
      <c r="G7" s="121">
        <f t="shared" si="5"/>
        <v>0.99985029427324845</v>
      </c>
      <c r="H7" s="120">
        <f t="shared" si="6"/>
        <v>99574.192831234031</v>
      </c>
      <c r="I7" s="120">
        <f t="shared" si="7"/>
        <v>99582.026404541233</v>
      </c>
      <c r="J7" s="119">
        <f t="shared" si="8"/>
        <v>7628660.4171679281</v>
      </c>
      <c r="K7" s="122">
        <f t="shared" si="0"/>
        <v>76.606800369549802</v>
      </c>
      <c r="L7" s="117">
        <f t="shared" si="1"/>
        <v>1.3035258052954322E-4</v>
      </c>
      <c r="M7" s="119">
        <f t="shared" si="2"/>
        <v>12.980774116193061</v>
      </c>
      <c r="N7" s="119">
        <f>'Homme a'!G7</f>
        <v>995819.24639060418</v>
      </c>
      <c r="O7" s="118">
        <f>'Homme exp'!G7</f>
        <v>995817.00386897218</v>
      </c>
      <c r="P7" s="119">
        <f t="shared" si="3"/>
        <v>99582.026404541233</v>
      </c>
    </row>
    <row r="8" spans="1:18" x14ac:dyDescent="0.45">
      <c r="A8" s="115">
        <v>4</v>
      </c>
      <c r="B8" s="116">
        <v>404007</v>
      </c>
      <c r="C8" s="116">
        <v>408248</v>
      </c>
      <c r="D8" s="116">
        <v>24</v>
      </c>
      <c r="E8" s="116">
        <v>24</v>
      </c>
      <c r="F8" s="119">
        <f t="shared" si="4"/>
        <v>4083</v>
      </c>
      <c r="G8" s="121">
        <f t="shared" si="5"/>
        <v>0.99988923117822337</v>
      </c>
      <c r="H8" s="120">
        <f t="shared" si="6"/>
        <v>99563.16311521476</v>
      </c>
      <c r="I8" s="120">
        <f t="shared" si="7"/>
        <v>99569.04563042504</v>
      </c>
      <c r="J8" s="119">
        <f t="shared" si="8"/>
        <v>7529086.224336694</v>
      </c>
      <c r="K8" s="122">
        <f t="shared" si="0"/>
        <v>75.616735870731816</v>
      </c>
      <c r="L8" s="117">
        <f t="shared" si="1"/>
        <v>1.1825624986691548E-4</v>
      </c>
      <c r="M8" s="119">
        <f t="shared" si="2"/>
        <v>11.774661939081852</v>
      </c>
      <c r="N8" s="119">
        <f>'Homme a'!G8</f>
        <v>995689.51931804488</v>
      </c>
      <c r="O8" s="118">
        <f>'Homme exp'!G8</f>
        <v>995687.55251307727</v>
      </c>
      <c r="P8" s="119">
        <f t="shared" si="3"/>
        <v>99569.04563042504</v>
      </c>
    </row>
    <row r="9" spans="1:18" x14ac:dyDescent="0.45">
      <c r="A9" s="115">
        <v>5</v>
      </c>
      <c r="B9" s="116">
        <v>406201</v>
      </c>
      <c r="C9" s="116">
        <v>407031</v>
      </c>
      <c r="D9" s="116">
        <v>23</v>
      </c>
      <c r="E9" s="116">
        <v>17</v>
      </c>
      <c r="F9" s="119">
        <f t="shared" si="4"/>
        <v>3071</v>
      </c>
      <c r="G9" s="121">
        <f t="shared" si="5"/>
        <v>0.99988410585820231</v>
      </c>
      <c r="H9" s="120">
        <f t="shared" si="6"/>
        <v>99551.624327870857</v>
      </c>
      <c r="I9" s="120">
        <f t="shared" si="7"/>
        <v>99557.270968485958</v>
      </c>
      <c r="J9" s="119">
        <f t="shared" si="8"/>
        <v>7429523.0612214794</v>
      </c>
      <c r="K9" s="122">
        <f t="shared" si="0"/>
        <v>74.625619896443666</v>
      </c>
      <c r="L9" s="117">
        <f t="shared" si="1"/>
        <v>9.8413699796279377E-5</v>
      </c>
      <c r="M9" s="119">
        <f t="shared" si="2"/>
        <v>9.797799377629417</v>
      </c>
      <c r="N9" s="119">
        <f>'Homme a'!G9</f>
        <v>995571.84299640183</v>
      </c>
      <c r="O9" s="118">
        <f>'Homme exp'!G9</f>
        <v>995569.87966817827</v>
      </c>
      <c r="P9" s="119">
        <f t="shared" si="3"/>
        <v>99557.270968485958</v>
      </c>
    </row>
    <row r="10" spans="1:18" x14ac:dyDescent="0.45">
      <c r="A10" s="115">
        <v>6</v>
      </c>
      <c r="B10" s="116">
        <v>404561</v>
      </c>
      <c r="C10" s="116">
        <v>409135</v>
      </c>
      <c r="D10" s="116">
        <v>23</v>
      </c>
      <c r="E10" s="116">
        <v>15</v>
      </c>
      <c r="F10" s="119">
        <f t="shared" si="4"/>
        <v>2974</v>
      </c>
      <c r="G10" s="121">
        <f t="shared" si="5"/>
        <v>0.99990188575577399</v>
      </c>
      <c r="H10" s="120">
        <f t="shared" si="6"/>
        <v>99541.856895488454</v>
      </c>
      <c r="I10" s="120">
        <f t="shared" si="7"/>
        <v>99547.473169108329</v>
      </c>
      <c r="J10" s="119">
        <f t="shared" si="8"/>
        <v>7329971.4368936084</v>
      </c>
      <c r="K10" s="122">
        <f t="shared" si="0"/>
        <v>73.632923102344023</v>
      </c>
      <c r="L10" s="117">
        <f t="shared" si="1"/>
        <v>9.3398797675652015E-5</v>
      </c>
      <c r="M10" s="119">
        <f t="shared" si="2"/>
        <v>9.2976143056439469</v>
      </c>
      <c r="N10" s="119">
        <f>'Homme a'!G10</f>
        <v>995473.92611952883</v>
      </c>
      <c r="O10" s="118">
        <f>'Homme exp'!G10</f>
        <v>995471.94737700233</v>
      </c>
      <c r="P10" s="119">
        <f t="shared" si="3"/>
        <v>99547.473169108329</v>
      </c>
    </row>
    <row r="11" spans="1:18" x14ac:dyDescent="0.45">
      <c r="A11" s="115">
        <v>7</v>
      </c>
      <c r="B11" s="116">
        <v>411728</v>
      </c>
      <c r="C11" s="116">
        <v>406590</v>
      </c>
      <c r="D11" s="116">
        <v>21</v>
      </c>
      <c r="E11" s="116">
        <v>19</v>
      </c>
      <c r="F11" s="119">
        <f t="shared" si="4"/>
        <v>2065</v>
      </c>
      <c r="G11" s="121">
        <f t="shared" si="5"/>
        <v>0.99991124118113328</v>
      </c>
      <c r="H11" s="120">
        <f t="shared" si="6"/>
        <v>99533.021677842611</v>
      </c>
      <c r="I11" s="120">
        <f t="shared" si="7"/>
        <v>99538.175554802685</v>
      </c>
      <c r="J11" s="119">
        <f t="shared" si="8"/>
        <v>7230429.5799981197</v>
      </c>
      <c r="K11" s="122">
        <f t="shared" si="0"/>
        <v>72.63976398700683</v>
      </c>
      <c r="L11" s="117">
        <f t="shared" si="1"/>
        <v>9.7778459661220461E-5</v>
      </c>
      <c r="M11" s="119">
        <f t="shared" si="2"/>
        <v>9.7326894832367543</v>
      </c>
      <c r="N11" s="119">
        <f>'Homme a'!G11</f>
        <v>995381.06020258216</v>
      </c>
      <c r="O11" s="118">
        <f>'Homme exp'!G11</f>
        <v>995378.9736682158</v>
      </c>
      <c r="P11" s="119">
        <f t="shared" si="3"/>
        <v>99538.175554802685</v>
      </c>
    </row>
    <row r="12" spans="1:18" x14ac:dyDescent="0.45">
      <c r="A12" s="115">
        <v>8</v>
      </c>
      <c r="B12" s="116">
        <v>403602</v>
      </c>
      <c r="C12" s="116">
        <v>414271</v>
      </c>
      <c r="D12" s="116">
        <v>16</v>
      </c>
      <c r="E12" s="116">
        <v>14</v>
      </c>
      <c r="F12" s="119">
        <f t="shared" si="4"/>
        <v>2578</v>
      </c>
      <c r="G12" s="121">
        <f t="shared" si="5"/>
        <v>0.99991525772546896</v>
      </c>
      <c r="H12" s="120">
        <f t="shared" si="6"/>
        <v>99524.58702319469</v>
      </c>
      <c r="I12" s="120">
        <f t="shared" si="7"/>
        <v>99528.442865319448</v>
      </c>
      <c r="J12" s="119">
        <f t="shared" si="8"/>
        <v>7130896.5583202774</v>
      </c>
      <c r="K12" s="122">
        <f t="shared" si="0"/>
        <v>71.646821280723856</v>
      </c>
      <c r="L12" s="117">
        <f t="shared" si="1"/>
        <v>7.3329233942834399E-5</v>
      </c>
      <c r="M12" s="119">
        <f t="shared" si="2"/>
        <v>7.2983444708370371</v>
      </c>
      <c r="N12" s="119">
        <f>'Homme a'!G12</f>
        <v>995283.72089194576</v>
      </c>
      <c r="O12" s="118">
        <f>'Homme exp'!G12</f>
        <v>995281.66867720929</v>
      </c>
      <c r="P12" s="119">
        <f t="shared" si="3"/>
        <v>99528.442865319448</v>
      </c>
    </row>
    <row r="13" spans="1:18" x14ac:dyDescent="0.45">
      <c r="A13" s="115">
        <v>9</v>
      </c>
      <c r="B13" s="116">
        <v>401499</v>
      </c>
      <c r="C13" s="116">
        <v>405865</v>
      </c>
      <c r="D13" s="116">
        <v>14</v>
      </c>
      <c r="E13" s="116">
        <v>21</v>
      </c>
      <c r="F13" s="119">
        <f t="shared" si="4"/>
        <v>2291</v>
      </c>
      <c r="G13" s="121">
        <f t="shared" si="5"/>
        <v>0.99993082106745568</v>
      </c>
      <c r="H13" s="120">
        <f t="shared" si="6"/>
        <v>99517.702018502518</v>
      </c>
      <c r="I13" s="120">
        <f t="shared" si="7"/>
        <v>99521.144520848611</v>
      </c>
      <c r="J13" s="119">
        <f t="shared" si="8"/>
        <v>7031371.9712970825</v>
      </c>
      <c r="K13" s="122">
        <f t="shared" si="0"/>
        <v>70.652040881865915</v>
      </c>
      <c r="L13" s="117">
        <f t="shared" si="1"/>
        <v>8.6761280468922045E-5</v>
      </c>
      <c r="M13" s="119">
        <f t="shared" si="2"/>
        <v>8.6345819323614705</v>
      </c>
      <c r="N13" s="119">
        <f>'Homme a'!G13</f>
        <v>995210.7597596324</v>
      </c>
      <c r="O13" s="118">
        <f>'Homme exp'!G13</f>
        <v>995208.65647393593</v>
      </c>
      <c r="P13" s="119">
        <f t="shared" si="3"/>
        <v>99521.144520848611</v>
      </c>
    </row>
    <row r="14" spans="1:18" x14ac:dyDescent="0.45">
      <c r="A14" s="115">
        <v>10</v>
      </c>
      <c r="B14" s="116">
        <v>399857</v>
      </c>
      <c r="C14" s="116">
        <v>403488</v>
      </c>
      <c r="D14" s="116">
        <v>15</v>
      </c>
      <c r="E14" s="116">
        <v>9</v>
      </c>
      <c r="F14" s="119">
        <f t="shared" si="4"/>
        <v>2025</v>
      </c>
      <c r="G14" s="121">
        <f t="shared" si="5"/>
        <v>0.99991056156159508</v>
      </c>
      <c r="H14" s="120">
        <f t="shared" si="6"/>
        <v>99508.801310640338</v>
      </c>
      <c r="I14" s="120">
        <f t="shared" si="7"/>
        <v>99512.50993891625</v>
      </c>
      <c r="J14" s="119">
        <f t="shared" si="8"/>
        <v>6931854.2692785803</v>
      </c>
      <c r="K14" s="122">
        <f t="shared" si="0"/>
        <v>69.658119100136858</v>
      </c>
      <c r="L14" s="117">
        <f t="shared" si="1"/>
        <v>5.9724314407837662E-5</v>
      </c>
      <c r="M14" s="119">
        <f t="shared" si="2"/>
        <v>5.943316431104904</v>
      </c>
      <c r="N14" s="119">
        <f>'Homme a'!G14</f>
        <v>995124.38021758106</v>
      </c>
      <c r="O14" s="118">
        <f>'Homme exp'!G14</f>
        <v>995122.37372413126</v>
      </c>
      <c r="P14" s="119">
        <f t="shared" si="3"/>
        <v>99512.50993891625</v>
      </c>
    </row>
    <row r="15" spans="1:18" x14ac:dyDescent="0.45">
      <c r="A15" s="115">
        <v>11</v>
      </c>
      <c r="B15" s="116">
        <v>403017</v>
      </c>
      <c r="C15" s="116">
        <v>401645</v>
      </c>
      <c r="D15" s="116">
        <v>14</v>
      </c>
      <c r="E15" s="116">
        <v>16</v>
      </c>
      <c r="F15" s="119">
        <f t="shared" si="4"/>
        <v>1811</v>
      </c>
      <c r="G15" s="121">
        <f t="shared" si="5"/>
        <v>0.99994260940082969</v>
      </c>
      <c r="H15" s="120">
        <f t="shared" si="6"/>
        <v>99503.090440910397</v>
      </c>
      <c r="I15" s="120">
        <f t="shared" si="7"/>
        <v>99506.566622485145</v>
      </c>
      <c r="J15" s="119">
        <f t="shared" si="8"/>
        <v>6832345.4679679396</v>
      </c>
      <c r="K15" s="122">
        <f t="shared" si="0"/>
        <v>68.662257174332638</v>
      </c>
      <c r="L15" s="117">
        <f t="shared" si="1"/>
        <v>7.4568064640334055E-5</v>
      </c>
      <c r="M15" s="119">
        <f t="shared" si="2"/>
        <v>7.42001209204318</v>
      </c>
      <c r="N15" s="119">
        <f>'Homme a'!G15</f>
        <v>995064.9895479352</v>
      </c>
      <c r="O15" s="118">
        <f>'Homme exp'!G15</f>
        <v>995062.91676982434</v>
      </c>
      <c r="P15" s="119">
        <f t="shared" si="3"/>
        <v>99506.566622485145</v>
      </c>
    </row>
    <row r="16" spans="1:18" x14ac:dyDescent="0.45">
      <c r="A16" s="115">
        <v>12</v>
      </c>
      <c r="B16" s="116">
        <v>408680</v>
      </c>
      <c r="C16" s="116">
        <v>404313</v>
      </c>
      <c r="D16" s="116">
        <v>16</v>
      </c>
      <c r="E16" s="116">
        <v>26</v>
      </c>
      <c r="F16" s="119">
        <f t="shared" si="4"/>
        <v>1328</v>
      </c>
      <c r="G16" s="121">
        <f t="shared" si="5"/>
        <v>0.99992072948689681</v>
      </c>
      <c r="H16" s="120">
        <f t="shared" si="6"/>
        <v>99495.202779875792</v>
      </c>
      <c r="I16" s="120">
        <f t="shared" si="7"/>
        <v>99499.146610393102</v>
      </c>
      <c r="J16" s="119">
        <f t="shared" si="8"/>
        <v>6732842.3775270293</v>
      </c>
      <c r="K16" s="122">
        <f t="shared" si="0"/>
        <v>67.667337930954233</v>
      </c>
      <c r="L16" s="117">
        <f t="shared" si="1"/>
        <v>1.0311823579350275E-4</v>
      </c>
      <c r="M16" s="119">
        <f t="shared" si="2"/>
        <v>10.260176461422816</v>
      </c>
      <c r="N16" s="119">
        <f>'Homme a'!G16</f>
        <v>994990.80286389228</v>
      </c>
      <c r="O16" s="118">
        <f>'Homme exp'!G16</f>
        <v>994988.72220224002</v>
      </c>
      <c r="P16" s="119">
        <f t="shared" si="3"/>
        <v>99499.146610393102</v>
      </c>
    </row>
    <row r="17" spans="1:16" x14ac:dyDescent="0.45">
      <c r="A17" s="115">
        <v>13</v>
      </c>
      <c r="B17" s="116">
        <v>417436</v>
      </c>
      <c r="C17" s="116">
        <v>410379</v>
      </c>
      <c r="D17" s="116">
        <v>20</v>
      </c>
      <c r="E17" s="116">
        <v>22</v>
      </c>
      <c r="F17" s="119">
        <f t="shared" si="4"/>
        <v>1745</v>
      </c>
      <c r="G17" s="121">
        <f t="shared" si="5"/>
        <v>0.99988768228737468</v>
      </c>
      <c r="H17" s="120">
        <f t="shared" si="6"/>
        <v>99484.027706282359</v>
      </c>
      <c r="I17" s="120">
        <f t="shared" si="7"/>
        <v>99488.886433931679</v>
      </c>
      <c r="J17" s="119">
        <f t="shared" si="8"/>
        <v>6633347.1747471532</v>
      </c>
      <c r="K17" s="122">
        <f t="shared" si="0"/>
        <v>66.674252899113597</v>
      </c>
      <c r="L17" s="117">
        <f t="shared" si="1"/>
        <v>1.0142752349070561E-4</v>
      </c>
      <c r="M17" s="119">
        <f t="shared" si="2"/>
        <v>10.090911365841748</v>
      </c>
      <c r="N17" s="119">
        <f>'Homme a'!G17</f>
        <v>994888.13108117494</v>
      </c>
      <c r="O17" s="118">
        <f>'Homme exp'!G17</f>
        <v>994885.92336505512</v>
      </c>
      <c r="P17" s="119">
        <f t="shared" si="3"/>
        <v>99488.886433931679</v>
      </c>
    </row>
    <row r="18" spans="1:16" x14ac:dyDescent="0.45">
      <c r="A18" s="115">
        <v>14</v>
      </c>
      <c r="B18" s="116">
        <v>399808</v>
      </c>
      <c r="C18" s="116">
        <v>419125</v>
      </c>
      <c r="D18" s="116">
        <v>27</v>
      </c>
      <c r="E18" s="116">
        <v>27</v>
      </c>
      <c r="F18" s="119">
        <f t="shared" si="4"/>
        <v>1738</v>
      </c>
      <c r="G18" s="121">
        <f t="shared" si="5"/>
        <v>0.9998828605921517</v>
      </c>
      <c r="H18" s="120">
        <f t="shared" si="6"/>
        <v>99472.374206186476</v>
      </c>
      <c r="I18" s="120">
        <f t="shared" si="7"/>
        <v>99478.795522565837</v>
      </c>
      <c r="J18" s="119">
        <f t="shared" si="8"/>
        <v>6533863.147040871</v>
      </c>
      <c r="K18" s="122">
        <f t="shared" si="0"/>
        <v>65.680963593479831</v>
      </c>
      <c r="L18" s="117">
        <f t="shared" si="1"/>
        <v>1.3190421836301318E-4</v>
      </c>
      <c r="M18" s="119">
        <f t="shared" si="2"/>
        <v>13.121672767098062</v>
      </c>
      <c r="N18" s="119">
        <f>'Homme a'!G18</f>
        <v>994787.21641070826</v>
      </c>
      <c r="O18" s="118">
        <f>'Homme exp'!G18</f>
        <v>994784.97547491104</v>
      </c>
      <c r="P18" s="119">
        <f t="shared" si="3"/>
        <v>99478.795522565837</v>
      </c>
    </row>
    <row r="19" spans="1:16" x14ac:dyDescent="0.45">
      <c r="A19" s="115">
        <v>15</v>
      </c>
      <c r="B19" s="116">
        <v>397444</v>
      </c>
      <c r="C19" s="116">
        <v>401810</v>
      </c>
      <c r="D19" s="116">
        <v>30</v>
      </c>
      <c r="E19" s="116">
        <v>39</v>
      </c>
      <c r="F19" s="119">
        <f t="shared" si="4"/>
        <v>2059</v>
      </c>
      <c r="G19" s="121">
        <f t="shared" si="5"/>
        <v>0.99985779773599026</v>
      </c>
      <c r="H19" s="120">
        <f t="shared" si="6"/>
        <v>99458.229009367933</v>
      </c>
      <c r="I19" s="120">
        <f t="shared" si="7"/>
        <v>99465.673849798739</v>
      </c>
      <c r="J19" s="119">
        <f t="shared" si="8"/>
        <v>6434390.7728346847</v>
      </c>
      <c r="K19" s="122">
        <f t="shared" si="0"/>
        <v>64.689560969054895</v>
      </c>
      <c r="L19" s="117">
        <f t="shared" si="1"/>
        <v>1.7263636066774219E-4</v>
      </c>
      <c r="M19" s="119">
        <f t="shared" si="2"/>
        <v>17.171391944793868</v>
      </c>
      <c r="N19" s="119">
        <f>'Homme a'!G19</f>
        <v>994655.96036717761</v>
      </c>
      <c r="O19" s="118">
        <f>'Homme exp'!G19</f>
        <v>994653.79295651265</v>
      </c>
      <c r="P19" s="119">
        <f t="shared" si="3"/>
        <v>99465.673849798739</v>
      </c>
    </row>
    <row r="20" spans="1:16" x14ac:dyDescent="0.45">
      <c r="A20" s="115">
        <v>16</v>
      </c>
      <c r="B20" s="116">
        <v>392856</v>
      </c>
      <c r="C20" s="116">
        <v>400066</v>
      </c>
      <c r="D20" s="116">
        <v>35</v>
      </c>
      <c r="E20" s="116">
        <v>53</v>
      </c>
      <c r="F20" s="119">
        <f t="shared" si="4"/>
        <v>2696</v>
      </c>
      <c r="G20" s="121">
        <f t="shared" si="5"/>
        <v>0.99981443960761496</v>
      </c>
      <c r="H20" s="120">
        <f t="shared" si="6"/>
        <v>99439.773501367032</v>
      </c>
      <c r="I20" s="120">
        <f t="shared" si="7"/>
        <v>99448.502457853945</v>
      </c>
      <c r="J20" s="119">
        <f t="shared" si="8"/>
        <v>6334932.5438253172</v>
      </c>
      <c r="K20" s="122">
        <f t="shared" si="0"/>
        <v>63.70063286282312</v>
      </c>
      <c r="L20" s="117">
        <f t="shared" si="1"/>
        <v>2.2273964279929728E-4</v>
      </c>
      <c r="M20" s="119">
        <f t="shared" si="2"/>
        <v>22.151123914387426</v>
      </c>
      <c r="N20" s="119">
        <f>'Homme a'!G20</f>
        <v>994484.10740485834</v>
      </c>
      <c r="O20" s="118">
        <f>'Homme exp'!G20</f>
        <v>994482.06985698093</v>
      </c>
      <c r="P20" s="119">
        <f t="shared" si="3"/>
        <v>99448.502457853945</v>
      </c>
    </row>
    <row r="21" spans="1:16" x14ac:dyDescent="0.45">
      <c r="A21" s="115">
        <v>17</v>
      </c>
      <c r="B21" s="116">
        <v>394009</v>
      </c>
      <c r="C21" s="116">
        <v>392360</v>
      </c>
      <c r="D21" s="116">
        <v>45</v>
      </c>
      <c r="E21" s="116">
        <v>73</v>
      </c>
      <c r="F21" s="119">
        <f t="shared" si="4"/>
        <v>-398</v>
      </c>
      <c r="G21" s="121">
        <f t="shared" si="5"/>
        <v>0.99975041830401601</v>
      </c>
      <c r="H21" s="120">
        <f t="shared" si="6"/>
        <v>99414.955154048293</v>
      </c>
      <c r="I21" s="120">
        <f t="shared" si="7"/>
        <v>99426.351333939558</v>
      </c>
      <c r="J21" s="119">
        <f t="shared" si="8"/>
        <v>6235492.7703239499</v>
      </c>
      <c r="K21" s="122">
        <f t="shared" si="0"/>
        <v>62.714689684035918</v>
      </c>
      <c r="L21" s="117">
        <f t="shared" si="1"/>
        <v>3.0043399895340992E-4</v>
      </c>
      <c r="M21" s="119">
        <f t="shared" si="2"/>
        <v>29.871056332602166</v>
      </c>
      <c r="N21" s="119">
        <f>'Homme a'!G21</f>
        <v>994262.95841114805</v>
      </c>
      <c r="O21" s="118">
        <f>'Homme exp'!G21</f>
        <v>994261.3553091489</v>
      </c>
      <c r="P21" s="119">
        <f t="shared" si="3"/>
        <v>99426.351333939558</v>
      </c>
    </row>
    <row r="22" spans="1:16" x14ac:dyDescent="0.45">
      <c r="A22" s="115">
        <v>18</v>
      </c>
      <c r="B22" s="116">
        <v>387919</v>
      </c>
      <c r="C22" s="116">
        <v>391490</v>
      </c>
      <c r="D22" s="116">
        <v>67</v>
      </c>
      <c r="E22" s="116">
        <v>83</v>
      </c>
      <c r="F22" s="119">
        <f t="shared" si="4"/>
        <v>-2379</v>
      </c>
      <c r="G22" s="121">
        <f t="shared" si="5"/>
        <v>0.99964360221424853</v>
      </c>
      <c r="H22" s="120">
        <f t="shared" si="6"/>
        <v>99379.523884160808</v>
      </c>
      <c r="I22" s="120">
        <f t="shared" si="7"/>
        <v>99396.480277606955</v>
      </c>
      <c r="J22" s="119">
        <f t="shared" si="8"/>
        <v>6136077.8151699016</v>
      </c>
      <c r="K22" s="122">
        <f t="shared" si="0"/>
        <v>61.733351100887013</v>
      </c>
      <c r="L22" s="117">
        <f t="shared" si="1"/>
        <v>3.8560890522440749E-4</v>
      </c>
      <c r="M22" s="119">
        <f t="shared" si="2"/>
        <v>38.328167943007429</v>
      </c>
      <c r="N22" s="119">
        <f>'Homme a'!G22</f>
        <v>993964.74798196787</v>
      </c>
      <c r="O22" s="118">
        <f>'Homme exp'!G22</f>
        <v>993963.00876547804</v>
      </c>
      <c r="P22" s="119">
        <f t="shared" si="3"/>
        <v>99396.480277606955</v>
      </c>
    </row>
    <row r="23" spans="1:16" x14ac:dyDescent="0.45">
      <c r="A23" s="115">
        <v>19</v>
      </c>
      <c r="B23" s="116">
        <v>374624</v>
      </c>
      <c r="C23" s="116">
        <v>383804</v>
      </c>
      <c r="D23" s="116">
        <v>100</v>
      </c>
      <c r="E23" s="116">
        <v>88</v>
      </c>
      <c r="F23" s="119">
        <f t="shared" si="4"/>
        <v>-3932</v>
      </c>
      <c r="G23" s="121">
        <f t="shared" si="5"/>
        <v>0.99952584900233965</v>
      </c>
      <c r="H23" s="120">
        <f t="shared" si="6"/>
        <v>99332.402983764128</v>
      </c>
      <c r="I23" s="120">
        <f t="shared" si="7"/>
        <v>99358.152109663948</v>
      </c>
      <c r="J23" s="119">
        <f t="shared" si="8"/>
        <v>6036698.2912857411</v>
      </c>
      <c r="K23" s="122">
        <f t="shared" si="0"/>
        <v>60.756950115405672</v>
      </c>
      <c r="L23" s="117">
        <f t="shared" si="1"/>
        <v>4.9584366833998756E-4</v>
      </c>
      <c r="M23" s="119">
        <f t="shared" si="2"/>
        <v>49.266110621538246</v>
      </c>
      <c r="N23" s="119">
        <f>'Homme a'!G23</f>
        <v>993582.0344564775</v>
      </c>
      <c r="O23" s="118">
        <f>'Homme exp'!G23</f>
        <v>993580.49904017325</v>
      </c>
      <c r="P23" s="119">
        <f t="shared" si="3"/>
        <v>99358.152109663948</v>
      </c>
    </row>
    <row r="24" spans="1:16" x14ac:dyDescent="0.45">
      <c r="A24" s="115">
        <v>20</v>
      </c>
      <c r="B24" s="116">
        <v>368430</v>
      </c>
      <c r="C24" s="116">
        <v>368594</v>
      </c>
      <c r="D24" s="116">
        <v>93</v>
      </c>
      <c r="E24" s="116">
        <v>116</v>
      </c>
      <c r="F24" s="119">
        <f t="shared" si="4"/>
        <v>-5849</v>
      </c>
      <c r="G24" s="121">
        <f t="shared" si="5"/>
        <v>0.9995130475020817</v>
      </c>
      <c r="H24" s="120">
        <f t="shared" si="6"/>
        <v>99284.032822006964</v>
      </c>
      <c r="I24" s="120">
        <f t="shared" si="7"/>
        <v>99308.88599904241</v>
      </c>
      <c r="J24" s="119">
        <f t="shared" si="8"/>
        <v>5937365.888301977</v>
      </c>
      <c r="K24" s="122">
        <f t="shared" si="0"/>
        <v>59.786854203149836</v>
      </c>
      <c r="L24" s="117">
        <f t="shared" si="1"/>
        <v>5.6786996356790746E-4</v>
      </c>
      <c r="M24" s="119">
        <f t="shared" si="2"/>
        <v>56.394533474245691</v>
      </c>
      <c r="N24" s="119">
        <f>'Homme a'!G24</f>
        <v>993089.89062646881</v>
      </c>
      <c r="O24" s="118">
        <f>'Homme exp'!G24</f>
        <v>993088.04138044908</v>
      </c>
      <c r="P24" s="119">
        <f t="shared" si="3"/>
        <v>99308.88599904241</v>
      </c>
    </row>
    <row r="25" spans="1:16" x14ac:dyDescent="0.45">
      <c r="A25" s="115">
        <v>21</v>
      </c>
      <c r="B25" s="116">
        <v>383566</v>
      </c>
      <c r="C25" s="116">
        <v>361630</v>
      </c>
      <c r="D25" s="116">
        <v>100</v>
      </c>
      <c r="E25" s="116">
        <v>96</v>
      </c>
      <c r="F25" s="119">
        <f t="shared" si="4"/>
        <v>-6584</v>
      </c>
      <c r="G25" s="121">
        <f t="shared" si="5"/>
        <v>0.99940844283531161</v>
      </c>
      <c r="H25" s="120">
        <f t="shared" si="6"/>
        <v>99225.300641051945</v>
      </c>
      <c r="I25" s="120">
        <f t="shared" si="7"/>
        <v>99252.491465568164</v>
      </c>
      <c r="J25" s="119">
        <f t="shared" si="8"/>
        <v>5838081.8554799696</v>
      </c>
      <c r="K25" s="122">
        <f t="shared" si="0"/>
        <v>58.820506863601182</v>
      </c>
      <c r="L25" s="117">
        <f t="shared" si="1"/>
        <v>5.2607658496498649E-4</v>
      </c>
      <c r="M25" s="119">
        <f t="shared" si="2"/>
        <v>52.214411759472569</v>
      </c>
      <c r="N25" s="119">
        <f>'Homme a'!G25</f>
        <v>992526.7922105965</v>
      </c>
      <c r="O25" s="118">
        <f>'Homme exp'!G25</f>
        <v>992524.97544312221</v>
      </c>
      <c r="P25" s="119">
        <f t="shared" si="3"/>
        <v>99252.491465568164</v>
      </c>
    </row>
    <row r="26" spans="1:16" x14ac:dyDescent="0.45">
      <c r="A26" s="115">
        <v>22</v>
      </c>
      <c r="B26" s="116">
        <v>383098</v>
      </c>
      <c r="C26" s="116">
        <v>377540</v>
      </c>
      <c r="D26" s="116">
        <v>130</v>
      </c>
      <c r="E26" s="116">
        <v>102</v>
      </c>
      <c r="F26" s="119">
        <f t="shared" si="4"/>
        <v>-5800</v>
      </c>
      <c r="G26" s="121">
        <f t="shared" si="5"/>
        <v>0.99940630368879801</v>
      </c>
      <c r="H26" s="120">
        <f t="shared" si="6"/>
        <v>99166.39094608344</v>
      </c>
      <c r="I26" s="120">
        <f t="shared" si="7"/>
        <v>99200.277053808692</v>
      </c>
      <c r="J26" s="119">
        <f t="shared" si="8"/>
        <v>5738856.5548389181</v>
      </c>
      <c r="K26" s="122">
        <f t="shared" si="0"/>
        <v>57.851214989309149</v>
      </c>
      <c r="L26" s="117">
        <f t="shared" si="1"/>
        <v>6.0961718177797376E-4</v>
      </c>
      <c r="M26" s="119">
        <f t="shared" si="2"/>
        <v>60.474193329137051</v>
      </c>
      <c r="N26" s="119">
        <f>'Homme a'!G26</f>
        <v>992004.06510573626</v>
      </c>
      <c r="O26" s="118">
        <f>'Homme exp'!G26</f>
        <v>992003.00877135177</v>
      </c>
      <c r="P26" s="119">
        <f t="shared" si="3"/>
        <v>99200.277053808692</v>
      </c>
    </row>
    <row r="27" spans="1:16" x14ac:dyDescent="0.45">
      <c r="A27" s="115">
        <v>23</v>
      </c>
      <c r="B27" s="116">
        <v>384915</v>
      </c>
      <c r="C27" s="116">
        <v>377556</v>
      </c>
      <c r="D27" s="116">
        <v>109</v>
      </c>
      <c r="E27" s="116">
        <v>121</v>
      </c>
      <c r="F27" s="119">
        <f t="shared" si="4"/>
        <v>-5331</v>
      </c>
      <c r="G27" s="121">
        <f t="shared" si="5"/>
        <v>0.99944536810078</v>
      </c>
      <c r="H27" s="120">
        <f t="shared" si="6"/>
        <v>99111.390102334219</v>
      </c>
      <c r="I27" s="120">
        <f t="shared" si="7"/>
        <v>99139.802860479555</v>
      </c>
      <c r="J27" s="119">
        <f t="shared" si="8"/>
        <v>5639690.1638928344</v>
      </c>
      <c r="K27" s="122">
        <f t="shared" si="0"/>
        <v>56.886235408694802</v>
      </c>
      <c r="L27" s="117">
        <f t="shared" si="1"/>
        <v>6.0232614935299333E-4</v>
      </c>
      <c r="M27" s="119">
        <f t="shared" si="2"/>
        <v>59.714495704567526</v>
      </c>
      <c r="N27" s="119">
        <f>'Homme a'!G27</f>
        <v>991398.5710080791</v>
      </c>
      <c r="O27" s="118">
        <f>'Homme exp'!G27</f>
        <v>991398.05735810008</v>
      </c>
      <c r="P27" s="119">
        <f t="shared" si="3"/>
        <v>99139.802860479555</v>
      </c>
    </row>
    <row r="28" spans="1:16" x14ac:dyDescent="0.45">
      <c r="A28" s="115">
        <v>24</v>
      </c>
      <c r="B28" s="116">
        <v>379646</v>
      </c>
      <c r="C28" s="116">
        <v>381089</v>
      </c>
      <c r="D28" s="116">
        <v>125</v>
      </c>
      <c r="E28" s="116">
        <v>116</v>
      </c>
      <c r="F28" s="119">
        <f t="shared" si="4"/>
        <v>-3580</v>
      </c>
      <c r="G28" s="121">
        <f t="shared" si="5"/>
        <v>0.99935791190864598</v>
      </c>
      <c r="H28" s="120">
        <f t="shared" si="6"/>
        <v>99047.751859031967</v>
      </c>
      <c r="I28" s="120">
        <f t="shared" si="7"/>
        <v>99080.088364774987</v>
      </c>
      <c r="J28" s="119">
        <f t="shared" si="8"/>
        <v>5540578.7737905001</v>
      </c>
      <c r="K28" s="122">
        <f t="shared" si="0"/>
        <v>55.920204202808222</v>
      </c>
      <c r="L28" s="117">
        <f t="shared" si="1"/>
        <v>6.3262332591955764E-4</v>
      </c>
      <c r="M28" s="119">
        <f t="shared" si="2"/>
        <v>62.680375033727614</v>
      </c>
      <c r="N28" s="119">
        <f>'Homme a'!G28</f>
        <v>990800.87667567621</v>
      </c>
      <c r="O28" s="118">
        <f>'Homme exp'!G28</f>
        <v>990800.12567509897</v>
      </c>
      <c r="P28" s="119">
        <f t="shared" si="3"/>
        <v>99080.088364774987</v>
      </c>
    </row>
    <row r="29" spans="1:16" x14ac:dyDescent="0.45">
      <c r="A29" s="115">
        <v>25</v>
      </c>
      <c r="B29" s="116">
        <v>380441</v>
      </c>
      <c r="C29" s="116">
        <v>377406</v>
      </c>
      <c r="D29" s="116">
        <v>121</v>
      </c>
      <c r="E29" s="116">
        <v>147</v>
      </c>
      <c r="F29" s="119">
        <f t="shared" si="4"/>
        <v>-2003</v>
      </c>
      <c r="G29" s="121">
        <f t="shared" si="5"/>
        <v>0.99937408307792663</v>
      </c>
      <c r="H29" s="120">
        <f t="shared" si="6"/>
        <v>98985.756195050082</v>
      </c>
      <c r="I29" s="120">
        <f t="shared" si="7"/>
        <v>99017.407989741259</v>
      </c>
      <c r="J29" s="119">
        <f t="shared" si="8"/>
        <v>5441531.0219314685</v>
      </c>
      <c r="K29" s="122">
        <f t="shared" si="0"/>
        <v>54.955296572651555</v>
      </c>
      <c r="L29" s="117">
        <f t="shared" si="1"/>
        <v>7.0634172184262363E-4</v>
      </c>
      <c r="M29" s="119">
        <f t="shared" si="2"/>
        <v>69.9401264518674</v>
      </c>
      <c r="N29" s="119">
        <f>'Homme a'!G29</f>
        <v>990173.35549122305</v>
      </c>
      <c r="O29" s="118">
        <f>'Homme exp'!G29</f>
        <v>990172.5557588283</v>
      </c>
      <c r="P29" s="119">
        <f t="shared" si="3"/>
        <v>99017.407989741259</v>
      </c>
    </row>
    <row r="30" spans="1:16" x14ac:dyDescent="0.45">
      <c r="A30" s="115">
        <v>26</v>
      </c>
      <c r="B30" s="116">
        <v>378942</v>
      </c>
      <c r="C30" s="116">
        <v>379346</v>
      </c>
      <c r="D30" s="116">
        <v>136</v>
      </c>
      <c r="E30" s="116">
        <v>117</v>
      </c>
      <c r="F30" s="119">
        <f t="shared" si="4"/>
        <v>-812</v>
      </c>
      <c r="G30" s="121">
        <f t="shared" si="5"/>
        <v>0.99925533174576031</v>
      </c>
      <c r="H30" s="120">
        <f t="shared" si="6"/>
        <v>98912.044644789712</v>
      </c>
      <c r="I30" s="120">
        <f t="shared" si="7"/>
        <v>98947.467863289392</v>
      </c>
      <c r="J30" s="119">
        <f t="shared" si="8"/>
        <v>5342545.2657364188</v>
      </c>
      <c r="K30" s="122">
        <f t="shared" si="0"/>
        <v>53.993754272903047</v>
      </c>
      <c r="L30" s="117">
        <f t="shared" si="1"/>
        <v>6.6646622943734911E-4</v>
      </c>
      <c r="M30" s="119">
        <f t="shared" si="2"/>
        <v>65.945145819219761</v>
      </c>
      <c r="N30" s="119">
        <f>'Homme a'!G30</f>
        <v>989473.52401376434</v>
      </c>
      <c r="O30" s="118">
        <f>'Homme exp'!G30</f>
        <v>989472.48721016396</v>
      </c>
      <c r="P30" s="119">
        <f t="shared" si="3"/>
        <v>98947.467863289392</v>
      </c>
    </row>
    <row r="31" spans="1:16" x14ac:dyDescent="0.45">
      <c r="A31" s="115">
        <v>27</v>
      </c>
      <c r="B31" s="116">
        <v>382124</v>
      </c>
      <c r="C31" s="116">
        <v>379133</v>
      </c>
      <c r="D31" s="116">
        <v>129</v>
      </c>
      <c r="E31" s="116">
        <v>141</v>
      </c>
      <c r="F31" s="119">
        <f t="shared" si="4"/>
        <v>437</v>
      </c>
      <c r="G31" s="121">
        <f t="shared" si="5"/>
        <v>0.9993511982392681</v>
      </c>
      <c r="H31" s="120">
        <f t="shared" si="6"/>
        <v>98847.870336066582</v>
      </c>
      <c r="I31" s="120">
        <f t="shared" si="7"/>
        <v>98881.522717470172</v>
      </c>
      <c r="J31" s="119">
        <f t="shared" si="8"/>
        <v>5243633.221091629</v>
      </c>
      <c r="K31" s="122">
        <f t="shared" si="0"/>
        <v>53.029454613821351</v>
      </c>
      <c r="L31" s="117">
        <f t="shared" si="1"/>
        <v>7.0862290608891549E-4</v>
      </c>
      <c r="M31" s="119">
        <f t="shared" si="2"/>
        <v>70.069711986550828</v>
      </c>
      <c r="N31" s="119">
        <f>'Homme a'!G31</f>
        <v>988813.51846592803</v>
      </c>
      <c r="O31" s="118">
        <f>'Homme exp'!G31</f>
        <v>988812.43975069083</v>
      </c>
      <c r="P31" s="119">
        <f t="shared" si="3"/>
        <v>98881.522717470172</v>
      </c>
    </row>
    <row r="32" spans="1:16" x14ac:dyDescent="0.45">
      <c r="A32" s="115">
        <v>28</v>
      </c>
      <c r="B32" s="116">
        <v>380816</v>
      </c>
      <c r="C32" s="116">
        <v>383029</v>
      </c>
      <c r="D32" s="116">
        <v>141</v>
      </c>
      <c r="E32" s="116">
        <v>152</v>
      </c>
      <c r="F32" s="119">
        <f t="shared" si="4"/>
        <v>1187</v>
      </c>
      <c r="G32" s="121">
        <f t="shared" si="5"/>
        <v>0.9992631640831684</v>
      </c>
      <c r="H32" s="120">
        <f t="shared" si="6"/>
        <v>98775.035674900661</v>
      </c>
      <c r="I32" s="120">
        <f t="shared" si="7"/>
        <v>98811.453005483621</v>
      </c>
      <c r="J32" s="119">
        <f t="shared" si="8"/>
        <v>5144785.3507555621</v>
      </c>
      <c r="K32" s="122">
        <f t="shared" si="0"/>
        <v>52.066690593751801</v>
      </c>
      <c r="L32" s="117">
        <f t="shared" si="1"/>
        <v>7.665660355706907E-4</v>
      </c>
      <c r="M32" s="119">
        <f t="shared" si="2"/>
        <v>75.745503799393191</v>
      </c>
      <c r="N32" s="119">
        <f>'Homme a'!G32</f>
        <v>988112.45074403391</v>
      </c>
      <c r="O32" s="118">
        <f>'Homme exp'!G32</f>
        <v>988111.271315319</v>
      </c>
      <c r="P32" s="119">
        <f t="shared" si="3"/>
        <v>98811.453005483621</v>
      </c>
    </row>
    <row r="33" spans="1:16" x14ac:dyDescent="0.45">
      <c r="A33" s="115">
        <v>29</v>
      </c>
      <c r="B33" s="116">
        <v>376938</v>
      </c>
      <c r="C33" s="116">
        <v>382383</v>
      </c>
      <c r="D33" s="116">
        <v>163</v>
      </c>
      <c r="E33" s="116">
        <v>152</v>
      </c>
      <c r="F33" s="119">
        <f t="shared" si="4"/>
        <v>1882</v>
      </c>
      <c r="G33" s="121">
        <f t="shared" si="5"/>
        <v>0.99917486778238518</v>
      </c>
      <c r="H33" s="120">
        <f t="shared" si="6"/>
        <v>98693.533210669251</v>
      </c>
      <c r="I33" s="120">
        <f t="shared" si="7"/>
        <v>98735.707501684228</v>
      </c>
      <c r="J33" s="119">
        <f t="shared" si="8"/>
        <v>5046010.3150806613</v>
      </c>
      <c r="K33" s="122">
        <f t="shared" si="0"/>
        <v>51.106235451795257</v>
      </c>
      <c r="L33" s="117">
        <f t="shared" si="1"/>
        <v>8.2875533921964654E-4</v>
      </c>
      <c r="M33" s="119">
        <f t="shared" si="2"/>
        <v>81.827744763650117</v>
      </c>
      <c r="N33" s="119">
        <f>'Homme a'!G33</f>
        <v>987354.5893483609</v>
      </c>
      <c r="O33" s="118">
        <f>'Homme exp'!G33</f>
        <v>987353.51136017684</v>
      </c>
      <c r="P33" s="119">
        <f t="shared" si="3"/>
        <v>98735.707501684228</v>
      </c>
    </row>
    <row r="34" spans="1:16" x14ac:dyDescent="0.45">
      <c r="A34" s="115">
        <v>30</v>
      </c>
      <c r="B34" s="116">
        <v>374216</v>
      </c>
      <c r="C34" s="116">
        <v>379370</v>
      </c>
      <c r="D34" s="116">
        <v>166</v>
      </c>
      <c r="E34" s="116">
        <v>175</v>
      </c>
      <c r="F34" s="119">
        <f t="shared" si="4"/>
        <v>2750</v>
      </c>
      <c r="G34" s="121">
        <f t="shared" si="5"/>
        <v>0.9991594261894251</v>
      </c>
      <c r="H34" s="120">
        <f t="shared" si="6"/>
        <v>98610.574011379256</v>
      </c>
      <c r="I34" s="120">
        <f t="shared" si="7"/>
        <v>98653.879756920578</v>
      </c>
      <c r="J34" s="119">
        <f t="shared" si="8"/>
        <v>4947316.7818699917</v>
      </c>
      <c r="K34" s="122">
        <f t="shared" si="0"/>
        <v>50.148223202777153</v>
      </c>
      <c r="L34" s="117">
        <f t="shared" si="1"/>
        <v>9.0464966529966897E-4</v>
      </c>
      <c r="M34" s="119">
        <f t="shared" si="2"/>
        <v>89.247199302611989</v>
      </c>
      <c r="N34" s="119">
        <f>'Homme a'!G34</f>
        <v>986535.90447681677</v>
      </c>
      <c r="O34" s="118">
        <f>'Homme exp'!G34</f>
        <v>986534.65512312565</v>
      </c>
      <c r="P34" s="119">
        <f t="shared" si="3"/>
        <v>98653.879756920578</v>
      </c>
    </row>
    <row r="35" spans="1:16" x14ac:dyDescent="0.45">
      <c r="A35" s="115">
        <v>31</v>
      </c>
      <c r="B35" s="116">
        <v>399604</v>
      </c>
      <c r="C35" s="116">
        <v>376726</v>
      </c>
      <c r="D35" s="116">
        <v>137</v>
      </c>
      <c r="E35" s="116">
        <v>154</v>
      </c>
      <c r="F35" s="119">
        <f t="shared" si="4"/>
        <v>2822</v>
      </c>
      <c r="G35" s="121">
        <f t="shared" si="5"/>
        <v>0.9991693887819566</v>
      </c>
      <c r="H35" s="120">
        <f t="shared" si="6"/>
        <v>98528.66696238771</v>
      </c>
      <c r="I35" s="120">
        <f t="shared" si="7"/>
        <v>98564.632557617966</v>
      </c>
      <c r="J35" s="119">
        <f t="shared" si="8"/>
        <v>4848706.2078586128</v>
      </c>
      <c r="K35" s="122">
        <f t="shared" si="0"/>
        <v>49.193164749274573</v>
      </c>
      <c r="L35" s="117">
        <f t="shared" si="1"/>
        <v>7.487894522107887E-4</v>
      </c>
      <c r="M35" s="119">
        <f t="shared" si="2"/>
        <v>73.804157220176421</v>
      </c>
      <c r="N35" s="119">
        <f>'Homme a'!G35</f>
        <v>985643.27102242841</v>
      </c>
      <c r="O35" s="118">
        <f>'Homme exp'!G35</f>
        <v>985642.23902860598</v>
      </c>
      <c r="P35" s="119">
        <f t="shared" si="3"/>
        <v>98564.632557617966</v>
      </c>
    </row>
    <row r="36" spans="1:16" x14ac:dyDescent="0.45">
      <c r="A36" s="115">
        <v>32</v>
      </c>
      <c r="B36" s="116">
        <v>403269</v>
      </c>
      <c r="C36" s="116">
        <v>402055</v>
      </c>
      <c r="D36" s="116">
        <v>195</v>
      </c>
      <c r="E36" s="116">
        <v>194</v>
      </c>
      <c r="F36" s="119">
        <f t="shared" si="4"/>
        <v>2800</v>
      </c>
      <c r="G36" s="121">
        <f t="shared" si="5"/>
        <v>0.9991296844919253</v>
      </c>
      <c r="H36" s="120">
        <f t="shared" si="6"/>
        <v>98442.915935540412</v>
      </c>
      <c r="I36" s="120">
        <f t="shared" si="7"/>
        <v>98490.82840039779</v>
      </c>
      <c r="J36" s="119">
        <f t="shared" si="8"/>
        <v>4750177.5408962248</v>
      </c>
      <c r="K36" s="122">
        <f t="shared" si="0"/>
        <v>48.229643491119624</v>
      </c>
      <c r="L36" s="117">
        <f t="shared" si="1"/>
        <v>9.6588836227993352E-4</v>
      </c>
      <c r="M36" s="119">
        <f t="shared" si="2"/>
        <v>95.131144943254185</v>
      </c>
      <c r="N36" s="119">
        <f>'Homme a'!G36</f>
        <v>984905.25213203568</v>
      </c>
      <c r="O36" s="118">
        <f>'Homme exp'!G36</f>
        <v>984903.59848674841</v>
      </c>
      <c r="P36" s="119">
        <f t="shared" si="3"/>
        <v>98490.82840039779</v>
      </c>
    </row>
    <row r="37" spans="1:16" x14ac:dyDescent="0.45">
      <c r="A37" s="115">
        <v>33</v>
      </c>
      <c r="B37" s="116">
        <v>410751</v>
      </c>
      <c r="C37" s="116">
        <v>405269</v>
      </c>
      <c r="D37" s="116">
        <v>182</v>
      </c>
      <c r="E37" s="116">
        <v>168</v>
      </c>
      <c r="F37" s="119">
        <f t="shared" si="4"/>
        <v>2376</v>
      </c>
      <c r="G37" s="121">
        <f t="shared" si="5"/>
        <v>0.99907035853007864</v>
      </c>
      <c r="H37" s="120">
        <f t="shared" si="6"/>
        <v>98351.399318466749</v>
      </c>
      <c r="I37" s="120">
        <f t="shared" si="7"/>
        <v>98395.697255454535</v>
      </c>
      <c r="J37" s="119">
        <f t="shared" si="8"/>
        <v>4651734.6249606842</v>
      </c>
      <c r="K37" s="122">
        <f t="shared" si="0"/>
        <v>47.275793095747552</v>
      </c>
      <c r="L37" s="117">
        <f t="shared" si="1"/>
        <v>8.5758021297286627E-4</v>
      </c>
      <c r="M37" s="119">
        <f t="shared" si="2"/>
        <v>84.382203007946373</v>
      </c>
      <c r="N37" s="119">
        <f>'Homme a'!G37</f>
        <v>983954.21933762811</v>
      </c>
      <c r="O37" s="118">
        <f>'Homme exp'!G37</f>
        <v>983952.57133433002</v>
      </c>
      <c r="P37" s="119">
        <f t="shared" si="3"/>
        <v>98395.697255454535</v>
      </c>
    </row>
    <row r="38" spans="1:16" x14ac:dyDescent="0.45">
      <c r="A38" s="115">
        <v>34</v>
      </c>
      <c r="B38" s="116">
        <v>389591</v>
      </c>
      <c r="C38" s="116">
        <v>413291</v>
      </c>
      <c r="D38" s="116">
        <v>205</v>
      </c>
      <c r="E38" s="116">
        <v>191</v>
      </c>
      <c r="F38" s="119">
        <f t="shared" si="4"/>
        <v>2913</v>
      </c>
      <c r="G38" s="121">
        <f t="shared" si="5"/>
        <v>0.99909511593069023</v>
      </c>
      <c r="H38" s="120">
        <f t="shared" si="6"/>
        <v>98262.40270402914</v>
      </c>
      <c r="I38" s="120">
        <f t="shared" si="7"/>
        <v>98311.315052446589</v>
      </c>
      <c r="J38" s="119">
        <f t="shared" si="8"/>
        <v>4553383.2256422173</v>
      </c>
      <c r="K38" s="122">
        <f t="shared" si="0"/>
        <v>46.31596295109167</v>
      </c>
      <c r="L38" s="117">
        <f t="shared" si="1"/>
        <v>9.8627062337199988E-4</v>
      </c>
      <c r="M38" s="119">
        <f t="shared" si="2"/>
        <v>96.961561981297564</v>
      </c>
      <c r="N38" s="119">
        <f>'Homme a'!G38</f>
        <v>983110.27573331015</v>
      </c>
      <c r="O38" s="118">
        <f>'Homme exp'!G38</f>
        <v>983108.87698285235</v>
      </c>
      <c r="P38" s="119">
        <f t="shared" si="3"/>
        <v>98311.315052446589</v>
      </c>
    </row>
    <row r="39" spans="1:16" x14ac:dyDescent="0.45">
      <c r="A39" s="115">
        <v>35</v>
      </c>
      <c r="B39" s="116">
        <v>383523</v>
      </c>
      <c r="C39" s="116">
        <v>391240</v>
      </c>
      <c r="D39" s="116">
        <v>182</v>
      </c>
      <c r="E39" s="116">
        <v>171</v>
      </c>
      <c r="F39" s="119">
        <f t="shared" si="4"/>
        <v>2022</v>
      </c>
      <c r="G39" s="121">
        <f t="shared" si="5"/>
        <v>0.999045063773355</v>
      </c>
      <c r="H39" s="120">
        <f t="shared" si="6"/>
        <v>98168.568375969888</v>
      </c>
      <c r="I39" s="120">
        <f t="shared" si="7"/>
        <v>98214.353490465292</v>
      </c>
      <c r="J39" s="119">
        <f t="shared" si="8"/>
        <v>4455120.822938188</v>
      </c>
      <c r="K39" s="122">
        <f t="shared" si="0"/>
        <v>45.361198894117791</v>
      </c>
      <c r="L39" s="117">
        <f t="shared" si="1"/>
        <v>9.1064715502716406E-4</v>
      </c>
      <c r="M39" s="119">
        <f t="shared" si="2"/>
        <v>89.438621588924434</v>
      </c>
      <c r="N39" s="119">
        <f>'Homme a'!G39</f>
        <v>982141.13810223225</v>
      </c>
      <c r="O39" s="118">
        <f>'Homme exp'!G39</f>
        <v>982139.57100476837</v>
      </c>
      <c r="P39" s="119">
        <f t="shared" si="3"/>
        <v>98214.353490465292</v>
      </c>
    </row>
    <row r="40" spans="1:16" x14ac:dyDescent="0.45">
      <c r="A40" s="115">
        <v>36</v>
      </c>
      <c r="B40" s="116">
        <v>389079</v>
      </c>
      <c r="C40" s="116">
        <v>385213</v>
      </c>
      <c r="D40" s="116">
        <v>187</v>
      </c>
      <c r="E40" s="116">
        <v>204</v>
      </c>
      <c r="F40" s="119">
        <f t="shared" si="4"/>
        <v>2048</v>
      </c>
      <c r="G40" s="121">
        <f t="shared" si="5"/>
        <v>0.99906903447432949</v>
      </c>
      <c r="H40" s="120">
        <f t="shared" si="6"/>
        <v>98077.176823107438</v>
      </c>
      <c r="I40" s="120">
        <f t="shared" si="7"/>
        <v>98124.914868876367</v>
      </c>
      <c r="J40" s="119">
        <f t="shared" si="8"/>
        <v>4356952.2545622177</v>
      </c>
      <c r="K40" s="122">
        <f t="shared" si="0"/>
        <v>44.402099715290277</v>
      </c>
      <c r="L40" s="117">
        <f t="shared" si="1"/>
        <v>1.0085087731496922E-3</v>
      </c>
      <c r="M40" s="119">
        <f t="shared" si="2"/>
        <v>98.959837509828503</v>
      </c>
      <c r="N40" s="119">
        <f>'Homme a'!G40</f>
        <v>981246.77057950781</v>
      </c>
      <c r="O40" s="118">
        <f>'Homme exp'!G40</f>
        <v>981245.00749534485</v>
      </c>
      <c r="P40" s="119">
        <f t="shared" si="3"/>
        <v>98124.914868876367</v>
      </c>
    </row>
    <row r="41" spans="1:16" x14ac:dyDescent="0.45">
      <c r="A41" s="115">
        <v>37</v>
      </c>
      <c r="B41" s="116">
        <v>381225</v>
      </c>
      <c r="C41" s="116">
        <v>391721</v>
      </c>
      <c r="D41" s="116">
        <v>216</v>
      </c>
      <c r="E41" s="116">
        <v>235</v>
      </c>
      <c r="F41" s="119">
        <f t="shared" si="4"/>
        <v>3062</v>
      </c>
      <c r="G41" s="121">
        <f t="shared" si="5"/>
        <v>0.9989247587107345</v>
      </c>
      <c r="H41" s="120">
        <f t="shared" si="6"/>
        <v>97971.720193052635</v>
      </c>
      <c r="I41" s="120">
        <f t="shared" si="7"/>
        <v>98025.955031366539</v>
      </c>
      <c r="J41" s="119">
        <f t="shared" si="8"/>
        <v>4258875.0777391102</v>
      </c>
      <c r="K41" s="122">
        <f t="shared" si="0"/>
        <v>43.446402295966891</v>
      </c>
      <c r="L41" s="117">
        <f t="shared" si="1"/>
        <v>1.1680181209419017E-3</v>
      </c>
      <c r="M41" s="119">
        <f t="shared" si="2"/>
        <v>114.49609179927211</v>
      </c>
      <c r="N41" s="119">
        <f>'Homme a'!G41</f>
        <v>980256.42678629013</v>
      </c>
      <c r="O41" s="118">
        <f>'Homme exp'!G41</f>
        <v>980254.49456209294</v>
      </c>
      <c r="P41" s="119">
        <f t="shared" si="3"/>
        <v>98025.955031366539</v>
      </c>
    </row>
    <row r="42" spans="1:16" x14ac:dyDescent="0.45">
      <c r="A42" s="115">
        <v>38</v>
      </c>
      <c r="B42" s="116">
        <v>391947</v>
      </c>
      <c r="C42" s="116">
        <v>382414</v>
      </c>
      <c r="D42" s="116">
        <v>244</v>
      </c>
      <c r="E42" s="116">
        <v>242</v>
      </c>
      <c r="F42" s="119">
        <f t="shared" si="4"/>
        <v>1668</v>
      </c>
      <c r="G42" s="121">
        <f t="shared" si="5"/>
        <v>0.99874626693782897</v>
      </c>
      <c r="H42" s="120">
        <f t="shared" si="6"/>
        <v>97848.889808288834</v>
      </c>
      <c r="I42" s="120">
        <f t="shared" si="7"/>
        <v>97911.458939567266</v>
      </c>
      <c r="J42" s="119">
        <f t="shared" si="8"/>
        <v>4160903.3575460576</v>
      </c>
      <c r="K42" s="122">
        <f t="shared" si="0"/>
        <v>42.496592356102497</v>
      </c>
      <c r="L42" s="117">
        <f t="shared" si="1"/>
        <v>1.2550992232965704E-3</v>
      </c>
      <c r="M42" s="119">
        <f t="shared" si="2"/>
        <v>122.88859606688493</v>
      </c>
      <c r="N42" s="119">
        <f>'Homme a'!G42</f>
        <v>979112.26842504821</v>
      </c>
      <c r="O42" s="118">
        <f>'Homme exp'!G42</f>
        <v>979111.2402518068</v>
      </c>
      <c r="P42" s="119">
        <f t="shared" si="3"/>
        <v>97911.458939567266</v>
      </c>
    </row>
    <row r="43" spans="1:16" x14ac:dyDescent="0.45">
      <c r="A43" s="115">
        <v>39</v>
      </c>
      <c r="B43" s="116">
        <v>416567</v>
      </c>
      <c r="C43" s="116">
        <v>392631</v>
      </c>
      <c r="D43" s="116">
        <v>314</v>
      </c>
      <c r="E43" s="116">
        <v>308</v>
      </c>
      <c r="F43" s="119">
        <f t="shared" si="4"/>
        <v>1240</v>
      </c>
      <c r="G43" s="121">
        <f t="shared" si="5"/>
        <v>0.9985836812569574</v>
      </c>
      <c r="H43" s="120">
        <f t="shared" si="6"/>
        <v>97710.304591667445</v>
      </c>
      <c r="I43" s="120">
        <f t="shared" si="7"/>
        <v>97788.570343500382</v>
      </c>
      <c r="J43" s="119">
        <f t="shared" si="8"/>
        <v>4063054.4677377688</v>
      </c>
      <c r="K43" s="122">
        <f t="shared" si="0"/>
        <v>41.54937998853589</v>
      </c>
      <c r="L43" s="117">
        <f t="shared" si="1"/>
        <v>1.537846009667262E-3</v>
      </c>
      <c r="M43" s="119">
        <f t="shared" si="2"/>
        <v>150.38376269381843</v>
      </c>
      <c r="N43" s="119">
        <f>'Homme a'!G43</f>
        <v>977883.79406224762</v>
      </c>
      <c r="O43" s="118">
        <f>'Homme exp'!G43</f>
        <v>977883.00293444539</v>
      </c>
      <c r="P43" s="119">
        <f t="shared" si="3"/>
        <v>97788.570343500382</v>
      </c>
    </row>
    <row r="44" spans="1:16" x14ac:dyDescent="0.45">
      <c r="A44" s="115">
        <v>40</v>
      </c>
      <c r="B44" s="116">
        <v>439787</v>
      </c>
      <c r="C44" s="116">
        <v>417418</v>
      </c>
      <c r="D44" s="116">
        <v>305</v>
      </c>
      <c r="E44" s="116">
        <v>320</v>
      </c>
      <c r="F44" s="119">
        <f t="shared" si="4"/>
        <v>1464</v>
      </c>
      <c r="G44" s="121">
        <f t="shared" si="5"/>
        <v>0.99853102930991922</v>
      </c>
      <c r="H44" s="120">
        <f t="shared" si="6"/>
        <v>97566.77101810342</v>
      </c>
      <c r="I44" s="120">
        <f t="shared" si="7"/>
        <v>97638.186580806563</v>
      </c>
      <c r="J44" s="119">
        <f t="shared" si="8"/>
        <v>3965344.1631461014</v>
      </c>
      <c r="K44" s="122">
        <f t="shared" si="0"/>
        <v>40.61263632609905</v>
      </c>
      <c r="L44" s="117">
        <f t="shared" si="1"/>
        <v>1.4570508436331827E-3</v>
      </c>
      <c r="M44" s="119">
        <f t="shared" si="2"/>
        <v>142.2638021283783</v>
      </c>
      <c r="N44" s="119">
        <f>'Homme a'!G44</f>
        <v>976379.92608598992</v>
      </c>
      <c r="O44" s="118">
        <f>'Homme exp'!G44</f>
        <v>976380.83428431221</v>
      </c>
      <c r="P44" s="119">
        <f t="shared" si="3"/>
        <v>97638.186580806563</v>
      </c>
    </row>
    <row r="45" spans="1:16" x14ac:dyDescent="0.45">
      <c r="A45" s="115">
        <v>41</v>
      </c>
      <c r="B45" s="116">
        <v>452664</v>
      </c>
      <c r="C45" s="116">
        <v>440932</v>
      </c>
      <c r="D45" s="116">
        <v>320</v>
      </c>
      <c r="E45" s="116">
        <v>349</v>
      </c>
      <c r="F45" s="119">
        <f t="shared" si="4"/>
        <v>1785</v>
      </c>
      <c r="G45" s="121">
        <f t="shared" si="5"/>
        <v>0.99854769736282267</v>
      </c>
      <c r="H45" s="120">
        <f t="shared" si="6"/>
        <v>97425.07453925295</v>
      </c>
      <c r="I45" s="120">
        <f t="shared" si="7"/>
        <v>97495.922778678185</v>
      </c>
      <c r="J45" s="119">
        <f t="shared" si="8"/>
        <v>3867777.3921279982</v>
      </c>
      <c r="K45" s="122">
        <f t="shared" si="0"/>
        <v>39.67117066944526</v>
      </c>
      <c r="L45" s="117">
        <f t="shared" si="1"/>
        <v>1.496532627836847E-3</v>
      </c>
      <c r="M45" s="119">
        <f t="shared" si="2"/>
        <v>145.90582951935357</v>
      </c>
      <c r="N45" s="119">
        <f>'Homme a'!G45</f>
        <v>974957.10364852636</v>
      </c>
      <c r="O45" s="118">
        <f>'Homme exp'!G45</f>
        <v>974958.08638934256</v>
      </c>
      <c r="P45" s="119">
        <f t="shared" si="3"/>
        <v>97495.922778678185</v>
      </c>
    </row>
    <row r="46" spans="1:16" x14ac:dyDescent="0.45">
      <c r="A46" s="115">
        <v>42</v>
      </c>
      <c r="B46" s="116">
        <v>448875</v>
      </c>
      <c r="C46" s="116">
        <v>452601</v>
      </c>
      <c r="D46" s="116">
        <v>393</v>
      </c>
      <c r="E46" s="116">
        <v>389</v>
      </c>
      <c r="F46" s="119">
        <f t="shared" si="4"/>
        <v>679</v>
      </c>
      <c r="G46" s="121">
        <f t="shared" si="5"/>
        <v>0.99836204356036984</v>
      </c>
      <c r="H46" s="120">
        <f t="shared" si="6"/>
        <v>97265.496511029938</v>
      </c>
      <c r="I46" s="120">
        <f t="shared" si="7"/>
        <v>97350.016949158831</v>
      </c>
      <c r="J46" s="119">
        <f t="shared" si="8"/>
        <v>3770352.3175887452</v>
      </c>
      <c r="K46" s="122">
        <f t="shared" si="0"/>
        <v>38.729857844378358</v>
      </c>
      <c r="L46" s="117">
        <f t="shared" si="1"/>
        <v>1.7329934747575691E-3</v>
      </c>
      <c r="M46" s="119">
        <f t="shared" si="2"/>
        <v>168.70694414043101</v>
      </c>
      <c r="N46" s="119">
        <f>'Homme a'!G46</f>
        <v>973498.91750474949</v>
      </c>
      <c r="O46" s="118">
        <f>'Homme exp'!G46</f>
        <v>973499.3536020238</v>
      </c>
      <c r="P46" s="119">
        <f t="shared" si="3"/>
        <v>97350.016949158831</v>
      </c>
    </row>
    <row r="47" spans="1:16" x14ac:dyDescent="0.45">
      <c r="A47" s="115">
        <v>43</v>
      </c>
      <c r="B47" s="116">
        <v>440680</v>
      </c>
      <c r="C47" s="116">
        <v>449153</v>
      </c>
      <c r="D47" s="116">
        <v>451</v>
      </c>
      <c r="E47" s="116">
        <v>389</v>
      </c>
      <c r="F47" s="119">
        <f t="shared" si="4"/>
        <v>1118</v>
      </c>
      <c r="G47" s="121">
        <f t="shared" si="5"/>
        <v>0.99813098252468657</v>
      </c>
      <c r="H47" s="120">
        <f t="shared" si="6"/>
        <v>97083.70559830578</v>
      </c>
      <c r="I47" s="120">
        <f t="shared" si="7"/>
        <v>97181.3100050184</v>
      </c>
      <c r="J47" s="119">
        <f t="shared" si="8"/>
        <v>3673086.8210777151</v>
      </c>
      <c r="K47" s="122">
        <f t="shared" si="0"/>
        <v>37.796226670416758</v>
      </c>
      <c r="L47" s="117">
        <f t="shared" si="1"/>
        <v>1.8854520295106766E-3</v>
      </c>
      <c r="M47" s="119">
        <f t="shared" si="2"/>
        <v>183.23069817946816</v>
      </c>
      <c r="N47" s="119">
        <f>'Homme a'!G47</f>
        <v>971811.43472534441</v>
      </c>
      <c r="O47" s="118">
        <f>'Homme exp'!G47</f>
        <v>971811.86221102613</v>
      </c>
      <c r="P47" s="119">
        <f t="shared" si="3"/>
        <v>97181.3100050184</v>
      </c>
    </row>
    <row r="48" spans="1:16" x14ac:dyDescent="0.45">
      <c r="A48" s="115">
        <v>44</v>
      </c>
      <c r="B48" s="116">
        <v>431967</v>
      </c>
      <c r="C48" s="116">
        <v>440557</v>
      </c>
      <c r="D48" s="116">
        <v>476</v>
      </c>
      <c r="E48" s="116">
        <v>484</v>
      </c>
      <c r="F48" s="119">
        <f t="shared" si="4"/>
        <v>742</v>
      </c>
      <c r="G48" s="121">
        <f t="shared" si="5"/>
        <v>0.99803877556110288</v>
      </c>
      <c r="H48" s="120">
        <f t="shared" si="6"/>
        <v>96893.302662267684</v>
      </c>
      <c r="I48" s="120">
        <f t="shared" si="7"/>
        <v>96998.079306838932</v>
      </c>
      <c r="J48" s="119">
        <f t="shared" si="8"/>
        <v>3576003.1154794092</v>
      </c>
      <c r="K48" s="122">
        <f t="shared" si="0"/>
        <v>36.866741496677037</v>
      </c>
      <c r="L48" s="117">
        <f t="shared" si="1"/>
        <v>2.1990578805204104E-3</v>
      </c>
      <c r="M48" s="119">
        <f t="shared" si="2"/>
        <v>213.30439069504791</v>
      </c>
      <c r="N48" s="119">
        <f>'Homme a'!G48</f>
        <v>969979.62247167132</v>
      </c>
      <c r="O48" s="118">
        <f>'Homme exp'!G48</f>
        <v>969978.81748641282</v>
      </c>
      <c r="P48" s="119">
        <f t="shared" si="3"/>
        <v>96998.079306838932</v>
      </c>
    </row>
    <row r="49" spans="1:16" x14ac:dyDescent="0.45">
      <c r="A49" s="115">
        <v>45</v>
      </c>
      <c r="B49" s="116">
        <v>426451</v>
      </c>
      <c r="C49" s="116">
        <v>431242</v>
      </c>
      <c r="D49" s="116">
        <v>535</v>
      </c>
      <c r="E49" s="116">
        <v>522</v>
      </c>
      <c r="F49" s="119">
        <f t="shared" si="4"/>
        <v>294</v>
      </c>
      <c r="G49" s="121">
        <f t="shared" si="5"/>
        <v>0.99764182599962048</v>
      </c>
      <c r="H49" s="120">
        <f t="shared" si="6"/>
        <v>96664.811395118624</v>
      </c>
      <c r="I49" s="120">
        <f t="shared" si="7"/>
        <v>96784.774916143884</v>
      </c>
      <c r="J49" s="119">
        <f t="shared" si="8"/>
        <v>3479109.8128171414</v>
      </c>
      <c r="K49" s="122">
        <f t="shared" si="0"/>
        <v>35.946870939478927</v>
      </c>
      <c r="L49" s="117">
        <f t="shared" si="1"/>
        <v>2.4618087077189423E-3</v>
      </c>
      <c r="M49" s="119">
        <f t="shared" si="2"/>
        <v>238.26560166318086</v>
      </c>
      <c r="N49" s="119">
        <f>'Homme a'!G49</f>
        <v>967847.09221509949</v>
      </c>
      <c r="O49" s="118">
        <f>'Homme exp'!G49</f>
        <v>967846.71365978452</v>
      </c>
      <c r="P49" s="119">
        <f t="shared" si="3"/>
        <v>96784.774916143884</v>
      </c>
    </row>
    <row r="50" spans="1:16" x14ac:dyDescent="0.45">
      <c r="A50" s="115">
        <v>46</v>
      </c>
      <c r="B50" s="116">
        <v>423748</v>
      </c>
      <c r="C50" s="116">
        <v>425515</v>
      </c>
      <c r="D50" s="116">
        <v>566</v>
      </c>
      <c r="E50" s="116">
        <v>617</v>
      </c>
      <c r="F50" s="119">
        <f t="shared" si="4"/>
        <v>152</v>
      </c>
      <c r="G50" s="121">
        <f t="shared" si="5"/>
        <v>0.9974491650001055</v>
      </c>
      <c r="H50" s="120">
        <f t="shared" si="6"/>
        <v>96418.235410953755</v>
      </c>
      <c r="I50" s="120">
        <f t="shared" si="7"/>
        <v>96546.509314480703</v>
      </c>
      <c r="J50" s="119">
        <f t="shared" si="8"/>
        <v>3382445.0014220229</v>
      </c>
      <c r="K50" s="122">
        <f t="shared" si="0"/>
        <v>35.034358315373098</v>
      </c>
      <c r="L50" s="117">
        <f t="shared" si="1"/>
        <v>2.7817907900140552E-3</v>
      </c>
      <c r="M50" s="119">
        <f t="shared" si="2"/>
        <v>268.57219041902863</v>
      </c>
      <c r="N50" s="119">
        <f>'Homme a'!G50</f>
        <v>965464.63490356214</v>
      </c>
      <c r="O50" s="118">
        <f>'Homme exp'!G50</f>
        <v>965464.14956295677</v>
      </c>
      <c r="P50" s="119">
        <f t="shared" si="3"/>
        <v>96546.509314480703</v>
      </c>
    </row>
    <row r="51" spans="1:16" x14ac:dyDescent="0.45">
      <c r="A51" s="115">
        <v>47</v>
      </c>
      <c r="B51" s="116">
        <v>434438</v>
      </c>
      <c r="C51" s="116">
        <v>423075</v>
      </c>
      <c r="D51" s="116">
        <v>611</v>
      </c>
      <c r="E51" s="116">
        <v>668</v>
      </c>
      <c r="F51" s="119">
        <f t="shared" si="4"/>
        <v>555</v>
      </c>
      <c r="G51" s="121">
        <f t="shared" si="5"/>
        <v>0.99710394775785893</v>
      </c>
      <c r="H51" s="120">
        <f t="shared" si="6"/>
        <v>96139.003164108581</v>
      </c>
      <c r="I51" s="120">
        <f t="shared" si="7"/>
        <v>96277.937124061675</v>
      </c>
      <c r="J51" s="119">
        <f t="shared" si="8"/>
        <v>3286026.7660110691</v>
      </c>
      <c r="K51" s="122">
        <f t="shared" si="0"/>
        <v>34.130631213844616</v>
      </c>
      <c r="L51" s="117">
        <f t="shared" si="1"/>
        <v>2.9765886738443636E-3</v>
      </c>
      <c r="M51" s="119">
        <f t="shared" si="2"/>
        <v>286.57981718458177</v>
      </c>
      <c r="N51" s="119">
        <f>'Homme a'!G51</f>
        <v>962778.22397136095</v>
      </c>
      <c r="O51" s="118">
        <f>'Homme exp'!G51</f>
        <v>962778.16279546567</v>
      </c>
      <c r="P51" s="119">
        <f t="shared" si="3"/>
        <v>96277.937124061675</v>
      </c>
    </row>
    <row r="52" spans="1:16" x14ac:dyDescent="0.45">
      <c r="A52" s="115">
        <v>48</v>
      </c>
      <c r="B52" s="116">
        <v>436310</v>
      </c>
      <c r="C52" s="116">
        <v>434099</v>
      </c>
      <c r="D52" s="116">
        <v>726</v>
      </c>
      <c r="E52" s="116">
        <v>706</v>
      </c>
      <c r="F52" s="119">
        <f t="shared" si="4"/>
        <v>1055</v>
      </c>
      <c r="G52" s="121">
        <f t="shared" si="5"/>
        <v>0.99679514812094294</v>
      </c>
      <c r="H52" s="120">
        <f t="shared" si="6"/>
        <v>95830.891899167415</v>
      </c>
      <c r="I52" s="120">
        <f t="shared" si="7"/>
        <v>95991.357306877093</v>
      </c>
      <c r="J52" s="119">
        <f t="shared" si="8"/>
        <v>3189887.7628469607</v>
      </c>
      <c r="K52" s="122">
        <f t="shared" si="0"/>
        <v>33.230989250929447</v>
      </c>
      <c r="L52" s="117">
        <f t="shared" si="1"/>
        <v>3.2856257202279349E-3</v>
      </c>
      <c r="M52" s="119">
        <f t="shared" si="2"/>
        <v>315.39167248706508</v>
      </c>
      <c r="N52" s="119">
        <f>'Homme a'!G52</f>
        <v>959911.54505249276</v>
      </c>
      <c r="O52" s="118">
        <f>'Homme exp'!G52</f>
        <v>959910.43147416611</v>
      </c>
      <c r="P52" s="119">
        <f t="shared" si="3"/>
        <v>95991.357306877093</v>
      </c>
    </row>
    <row r="53" spans="1:16" x14ac:dyDescent="0.45">
      <c r="A53" s="115">
        <v>49</v>
      </c>
      <c r="B53" s="116">
        <v>439344</v>
      </c>
      <c r="C53" s="116">
        <v>435579</v>
      </c>
      <c r="D53" s="116">
        <v>809</v>
      </c>
      <c r="E53" s="116">
        <v>779</v>
      </c>
      <c r="F53" s="119">
        <f t="shared" si="4"/>
        <v>784</v>
      </c>
      <c r="G53" s="121">
        <f t="shared" si="5"/>
        <v>0.99653081506381924</v>
      </c>
      <c r="H53" s="120">
        <f t="shared" si="6"/>
        <v>95498.436812570057</v>
      </c>
      <c r="I53" s="120">
        <f t="shared" si="7"/>
        <v>95675.965634390028</v>
      </c>
      <c r="J53" s="119">
        <f t="shared" si="8"/>
        <v>3094056.8709477931</v>
      </c>
      <c r="K53" s="122">
        <f t="shared" si="0"/>
        <v>32.338914485286963</v>
      </c>
      <c r="L53" s="117">
        <f t="shared" si="1"/>
        <v>3.6240938384108461E-3</v>
      </c>
      <c r="M53" s="119">
        <f t="shared" si="2"/>
        <v>346.73867753960076</v>
      </c>
      <c r="N53" s="119">
        <f>'Homme a'!G53</f>
        <v>956758.18657123437</v>
      </c>
      <c r="O53" s="118">
        <f>'Homme exp'!G53</f>
        <v>956757.12599826104</v>
      </c>
      <c r="P53" s="119">
        <f t="shared" si="3"/>
        <v>95675.965634390028</v>
      </c>
    </row>
    <row r="54" spans="1:16" x14ac:dyDescent="0.45">
      <c r="A54" s="115">
        <v>50</v>
      </c>
      <c r="B54" s="116">
        <v>434550</v>
      </c>
      <c r="C54" s="116">
        <v>438339</v>
      </c>
      <c r="D54" s="116">
        <v>840</v>
      </c>
      <c r="E54" s="116">
        <v>830</v>
      </c>
      <c r="F54" s="119">
        <f t="shared" si="4"/>
        <v>614</v>
      </c>
      <c r="G54" s="121">
        <f t="shared" si="5"/>
        <v>0.99631753368012355</v>
      </c>
      <c r="H54" s="120">
        <f t="shared" si="6"/>
        <v>95146.767035406912</v>
      </c>
      <c r="I54" s="120">
        <f t="shared" si="7"/>
        <v>95329.226956850427</v>
      </c>
      <c r="J54" s="119">
        <f t="shared" si="8"/>
        <v>2998558.4341352233</v>
      </c>
      <c r="K54" s="122">
        <f t="shared" si="0"/>
        <v>31.45476502702034</v>
      </c>
      <c r="L54" s="117">
        <f t="shared" si="1"/>
        <v>3.8182537901904146E-3</v>
      </c>
      <c r="M54" s="119">
        <f t="shared" si="2"/>
        <v>363.99118214391638</v>
      </c>
      <c r="N54" s="119">
        <f>'Homme a'!G54</f>
        <v>953291.21461962617</v>
      </c>
      <c r="O54" s="118">
        <f>'Homme exp'!G54</f>
        <v>953290.36140377133</v>
      </c>
      <c r="P54" s="119">
        <f t="shared" si="3"/>
        <v>95329.226956850427</v>
      </c>
    </row>
    <row r="55" spans="1:16" x14ac:dyDescent="0.45">
      <c r="A55" s="115">
        <v>51</v>
      </c>
      <c r="B55" s="116">
        <v>418969</v>
      </c>
      <c r="C55" s="116">
        <v>433764</v>
      </c>
      <c r="D55" s="116">
        <v>919</v>
      </c>
      <c r="E55" s="116">
        <v>893</v>
      </c>
      <c r="F55" s="119">
        <f t="shared" si="4"/>
        <v>963</v>
      </c>
      <c r="G55" s="121">
        <f t="shared" si="5"/>
        <v>0.99597960147713438</v>
      </c>
      <c r="H55" s="120">
        <f t="shared" si="6"/>
        <v>94764.23911376232</v>
      </c>
      <c r="I55" s="120">
        <f t="shared" si="7"/>
        <v>94965.235774706511</v>
      </c>
      <c r="J55" s="119">
        <f t="shared" si="8"/>
        <v>2903411.6670998163</v>
      </c>
      <c r="K55" s="122">
        <f t="shared" si="0"/>
        <v>30.573416086575175</v>
      </c>
      <c r="L55" s="117">
        <f t="shared" si="1"/>
        <v>4.2417232200671097E-3</v>
      </c>
      <c r="M55" s="119">
        <f t="shared" si="2"/>
        <v>402.81624568472034</v>
      </c>
      <c r="N55" s="119">
        <f>'Homme a'!G55</f>
        <v>949650.56839936762</v>
      </c>
      <c r="O55" s="118">
        <f>'Homme exp'!G55</f>
        <v>949649.6854405232</v>
      </c>
      <c r="P55" s="119">
        <f t="shared" si="3"/>
        <v>94965.235774706511</v>
      </c>
    </row>
    <row r="56" spans="1:16" x14ac:dyDescent="0.45">
      <c r="A56" s="115">
        <v>52</v>
      </c>
      <c r="B56" s="116">
        <v>418458</v>
      </c>
      <c r="C56" s="116">
        <v>417784</v>
      </c>
      <c r="D56" s="116">
        <v>969</v>
      </c>
      <c r="E56" s="116">
        <v>1129</v>
      </c>
      <c r="F56" s="119">
        <f t="shared" si="4"/>
        <v>677</v>
      </c>
      <c r="G56" s="121">
        <f t="shared" si="5"/>
        <v>0.99555934487219999</v>
      </c>
      <c r="H56" s="120">
        <f t="shared" si="6"/>
        <v>94343.423809409724</v>
      </c>
      <c r="I56" s="120">
        <f t="shared" si="7"/>
        <v>94562.41952902179</v>
      </c>
      <c r="J56" s="119">
        <f t="shared" si="8"/>
        <v>2808647.4279860537</v>
      </c>
      <c r="K56" s="122">
        <f t="shared" si="0"/>
        <v>29.701518234990409</v>
      </c>
      <c r="L56" s="117">
        <f t="shared" si="1"/>
        <v>5.0062523177796005E-3</v>
      </c>
      <c r="M56" s="119">
        <f t="shared" si="2"/>
        <v>473.4033319420123</v>
      </c>
      <c r="N56" s="119">
        <f>'Homme a'!G56</f>
        <v>945623.00466100883</v>
      </c>
      <c r="O56" s="118">
        <f>'Homme exp'!G56</f>
        <v>945622.3664682766</v>
      </c>
      <c r="P56" s="119">
        <f t="shared" si="3"/>
        <v>94562.41952902179</v>
      </c>
    </row>
    <row r="57" spans="1:16" x14ac:dyDescent="0.45">
      <c r="A57" s="115">
        <v>53</v>
      </c>
      <c r="B57" s="116">
        <v>415944</v>
      </c>
      <c r="C57" s="116">
        <v>416658</v>
      </c>
      <c r="D57" s="116">
        <v>1102</v>
      </c>
      <c r="E57" s="116">
        <v>1087</v>
      </c>
      <c r="F57" s="119">
        <f t="shared" si="4"/>
        <v>431</v>
      </c>
      <c r="G57" s="121">
        <f t="shared" si="5"/>
        <v>0.99467126531772376</v>
      </c>
      <c r="H57" s="120">
        <f t="shared" si="6"/>
        <v>93840.692734911834</v>
      </c>
      <c r="I57" s="120">
        <f t="shared" si="7"/>
        <v>94089.016197079778</v>
      </c>
      <c r="J57" s="119">
        <f t="shared" si="8"/>
        <v>2714304.0041766441</v>
      </c>
      <c r="K57" s="122">
        <f t="shared" si="0"/>
        <v>28.848255767615171</v>
      </c>
      <c r="L57" s="117">
        <f t="shared" si="1"/>
        <v>5.2415301722584231E-3</v>
      </c>
      <c r="M57" s="119">
        <f t="shared" si="2"/>
        <v>493.17041727510514</v>
      </c>
      <c r="N57" s="119">
        <f>'Homme a'!G57</f>
        <v>940889.43261912873</v>
      </c>
      <c r="O57" s="118">
        <f>'Homme exp'!G57</f>
        <v>940889.41427029448</v>
      </c>
      <c r="P57" s="119">
        <f t="shared" si="3"/>
        <v>94089.016197079778</v>
      </c>
    </row>
    <row r="58" spans="1:16" x14ac:dyDescent="0.45">
      <c r="A58" s="115">
        <v>54</v>
      </c>
      <c r="B58" s="116">
        <v>412580</v>
      </c>
      <c r="C58" s="116">
        <v>414975</v>
      </c>
      <c r="D58" s="116">
        <v>1207</v>
      </c>
      <c r="E58" s="116">
        <v>1279</v>
      </c>
      <c r="F58" s="119">
        <f t="shared" si="4"/>
        <v>1325</v>
      </c>
      <c r="G58" s="121">
        <f t="shared" si="5"/>
        <v>0.99449360487654415</v>
      </c>
      <c r="H58" s="120">
        <f t="shared" si="6"/>
        <v>93323.968802054602</v>
      </c>
      <c r="I58" s="120">
        <f t="shared" si="7"/>
        <v>93595.845779804673</v>
      </c>
      <c r="J58" s="119">
        <f t="shared" si="8"/>
        <v>2620463.3114417321</v>
      </c>
      <c r="K58" s="122">
        <f t="shared" si="0"/>
        <v>27.997645510962986</v>
      </c>
      <c r="L58" s="117">
        <f t="shared" si="1"/>
        <v>5.9917870119984718E-3</v>
      </c>
      <c r="M58" s="119">
        <f t="shared" si="2"/>
        <v>560.80637312044564</v>
      </c>
      <c r="N58" s="119">
        <f>'Homme a'!G58</f>
        <v>935955.1100609696</v>
      </c>
      <c r="O58" s="118">
        <f>'Homme exp'!G58</f>
        <v>935955.00027968094</v>
      </c>
      <c r="P58" s="119">
        <f t="shared" si="3"/>
        <v>93595.845779804673</v>
      </c>
    </row>
    <row r="59" spans="1:16" x14ac:dyDescent="0.45">
      <c r="A59" s="115">
        <v>55</v>
      </c>
      <c r="B59" s="116">
        <v>403058</v>
      </c>
      <c r="C59" s="116">
        <v>411017</v>
      </c>
      <c r="D59" s="116">
        <v>1356</v>
      </c>
      <c r="E59" s="116">
        <v>1320</v>
      </c>
      <c r="F59" s="119">
        <f t="shared" si="4"/>
        <v>1072</v>
      </c>
      <c r="G59" s="121">
        <f t="shared" si="5"/>
        <v>0.99362164622043203</v>
      </c>
      <c r="H59" s="120">
        <f t="shared" si="6"/>
        <v>92728.715512921728</v>
      </c>
      <c r="I59" s="120">
        <f t="shared" si="7"/>
        <v>93035.039406684227</v>
      </c>
      <c r="J59" s="119">
        <f t="shared" si="8"/>
        <v>2527139.3426396777</v>
      </c>
      <c r="K59" s="122">
        <f t="shared" si="0"/>
        <v>27.163307058889814</v>
      </c>
      <c r="L59" s="117">
        <f t="shared" si="1"/>
        <v>6.552179427894181E-3</v>
      </c>
      <c r="M59" s="119">
        <f t="shared" si="2"/>
        <v>609.58227127380087</v>
      </c>
      <c r="N59" s="119">
        <f>'Homme a'!G59</f>
        <v>930347.62724529637</v>
      </c>
      <c r="O59" s="118">
        <f>'Homme exp'!G59</f>
        <v>930348.58528918191</v>
      </c>
      <c r="P59" s="119">
        <f t="shared" si="3"/>
        <v>93035.039406684227</v>
      </c>
    </row>
    <row r="60" spans="1:16" x14ac:dyDescent="0.45">
      <c r="A60" s="115">
        <v>56</v>
      </c>
      <c r="B60" s="116">
        <v>400961</v>
      </c>
      <c r="C60" s="116">
        <v>401460</v>
      </c>
      <c r="D60" s="116">
        <v>1407</v>
      </c>
      <c r="E60" s="116">
        <v>1482</v>
      </c>
      <c r="F60" s="119">
        <f t="shared" si="4"/>
        <v>1129</v>
      </c>
      <c r="G60" s="121">
        <f t="shared" si="5"/>
        <v>0.99324368686086628</v>
      </c>
      <c r="H60" s="120">
        <f t="shared" si="6"/>
        <v>92102.211273926776</v>
      </c>
      <c r="I60" s="120">
        <f t="shared" si="7"/>
        <v>92425.457135410426</v>
      </c>
      <c r="J60" s="119">
        <f t="shared" si="8"/>
        <v>2434410.6271267561</v>
      </c>
      <c r="K60" s="122">
        <f t="shared" si="0"/>
        <v>26.339178648152714</v>
      </c>
      <c r="L60" s="117">
        <f t="shared" si="1"/>
        <v>7.1777299764653208E-3</v>
      </c>
      <c r="M60" s="119">
        <f t="shared" si="2"/>
        <v>663.40497426934598</v>
      </c>
      <c r="N60" s="119">
        <f>'Homme a'!G60</f>
        <v>924251.54393900337</v>
      </c>
      <c r="O60" s="118">
        <f>'Homme exp'!G60</f>
        <v>924252.22574627958</v>
      </c>
      <c r="P60" s="119">
        <f t="shared" si="3"/>
        <v>92425.457135410426</v>
      </c>
    </row>
    <row r="61" spans="1:16" x14ac:dyDescent="0.45">
      <c r="A61" s="115">
        <v>57</v>
      </c>
      <c r="B61" s="116">
        <v>395762</v>
      </c>
      <c r="C61" s="116">
        <v>398569</v>
      </c>
      <c r="D61" s="116">
        <v>1527</v>
      </c>
      <c r="E61" s="116">
        <v>1539</v>
      </c>
      <c r="F61" s="119">
        <f t="shared" si="4"/>
        <v>617</v>
      </c>
      <c r="G61" s="121">
        <f t="shared" si="5"/>
        <v>0.99250129900229145</v>
      </c>
      <c r="H61" s="120">
        <f t="shared" si="6"/>
        <v>91411.564330355817</v>
      </c>
      <c r="I61" s="120">
        <f t="shared" si="7"/>
        <v>91762.05216114108</v>
      </c>
      <c r="J61" s="119">
        <f t="shared" si="8"/>
        <v>2342308.4158528293</v>
      </c>
      <c r="K61" s="122">
        <f t="shared" si="0"/>
        <v>25.525893990901153</v>
      </c>
      <c r="L61" s="117">
        <f t="shared" si="1"/>
        <v>7.6900126435946736E-3</v>
      </c>
      <c r="M61" s="119">
        <f t="shared" si="2"/>
        <v>705.65134132136882</v>
      </c>
      <c r="N61" s="119">
        <f>'Homme a'!G61</f>
        <v>917619.41133286664</v>
      </c>
      <c r="O61" s="118">
        <f>'Homme exp'!G61</f>
        <v>917620.8584858526</v>
      </c>
      <c r="P61" s="119">
        <f t="shared" si="3"/>
        <v>91762.05216114108</v>
      </c>
    </row>
    <row r="62" spans="1:16" x14ac:dyDescent="0.45">
      <c r="A62" s="115">
        <v>58</v>
      </c>
      <c r="B62" s="116">
        <v>390090</v>
      </c>
      <c r="C62" s="116">
        <v>393188</v>
      </c>
      <c r="D62" s="116">
        <v>1723</v>
      </c>
      <c r="E62" s="116">
        <v>1567</v>
      </c>
      <c r="F62" s="119">
        <f t="shared" si="4"/>
        <v>688</v>
      </c>
      <c r="G62" s="121">
        <f t="shared" si="5"/>
        <v>0.99176483062614551</v>
      </c>
      <c r="H62" s="120">
        <f t="shared" si="6"/>
        <v>90658.774615366347</v>
      </c>
      <c r="I62" s="120">
        <f t="shared" si="7"/>
        <v>91056.400819819712</v>
      </c>
      <c r="J62" s="119">
        <f t="shared" si="8"/>
        <v>2250896.8515224736</v>
      </c>
      <c r="K62" s="122">
        <f t="shared" si="0"/>
        <v>24.719809165052503</v>
      </c>
      <c r="L62" s="117">
        <f t="shared" si="1"/>
        <v>8.3660873167673757E-3</v>
      </c>
      <c r="M62" s="119">
        <f t="shared" si="2"/>
        <v>761.78580000918009</v>
      </c>
      <c r="N62" s="119">
        <f>'Homme a'!G62</f>
        <v>910562.5113236492</v>
      </c>
      <c r="O62" s="118">
        <f>'Homme exp'!G62</f>
        <v>910564.36934926687</v>
      </c>
      <c r="P62" s="119">
        <f t="shared" si="3"/>
        <v>91056.400819819712</v>
      </c>
    </row>
    <row r="63" spans="1:16" x14ac:dyDescent="0.45">
      <c r="A63" s="115">
        <v>59</v>
      </c>
      <c r="B63" s="116">
        <v>390774</v>
      </c>
      <c r="C63" s="116">
        <v>386773</v>
      </c>
      <c r="D63" s="116">
        <v>1790</v>
      </c>
      <c r="E63" s="116">
        <v>1741</v>
      </c>
      <c r="F63" s="119">
        <f t="shared" si="4"/>
        <v>40</v>
      </c>
      <c r="G63" s="121">
        <f t="shared" si="5"/>
        <v>0.99139473481838458</v>
      </c>
      <c r="H63" s="120">
        <f t="shared" si="6"/>
        <v>89878.631818760812</v>
      </c>
      <c r="I63" s="120">
        <f t="shared" si="7"/>
        <v>90294.615019810532</v>
      </c>
      <c r="J63" s="119">
        <f t="shared" si="8"/>
        <v>2160238.0769071071</v>
      </c>
      <c r="K63" s="122">
        <f t="shared" si="0"/>
        <v>23.924329002711328</v>
      </c>
      <c r="L63" s="117">
        <f t="shared" si="1"/>
        <v>9.0397843572513677E-3</v>
      </c>
      <c r="M63" s="119">
        <f t="shared" si="2"/>
        <v>816.24384840011771</v>
      </c>
      <c r="N63" s="119">
        <f>'Homme a'!G63</f>
        <v>902947.92887385457</v>
      </c>
      <c r="O63" s="118">
        <f>'Homme exp'!G63</f>
        <v>902947.1277848169</v>
      </c>
      <c r="P63" s="119">
        <f t="shared" si="3"/>
        <v>90294.615019810532</v>
      </c>
    </row>
    <row r="64" spans="1:16" x14ac:dyDescent="0.45">
      <c r="A64" s="115">
        <v>60</v>
      </c>
      <c r="B64" s="116">
        <v>380715</v>
      </c>
      <c r="C64" s="116">
        <v>387431</v>
      </c>
      <c r="D64" s="116">
        <v>1938</v>
      </c>
      <c r="E64" s="116">
        <v>1832</v>
      </c>
      <c r="F64" s="119">
        <f t="shared" si="4"/>
        <v>336</v>
      </c>
      <c r="G64" s="121">
        <f t="shared" si="5"/>
        <v>0.9905893968926337</v>
      </c>
      <c r="H64" s="120">
        <f t="shared" si="6"/>
        <v>89032.819686881354</v>
      </c>
      <c r="I64" s="120">
        <f t="shared" si="7"/>
        <v>89478.371171410414</v>
      </c>
      <c r="J64" s="119">
        <f t="shared" si="8"/>
        <v>2070359.4450883463</v>
      </c>
      <c r="K64" s="122">
        <f t="shared" si="0"/>
        <v>23.138099386300127</v>
      </c>
      <c r="L64" s="117">
        <f t="shared" si="1"/>
        <v>9.7655211235696017E-3</v>
      </c>
      <c r="M64" s="119">
        <f t="shared" si="2"/>
        <v>873.80292377700971</v>
      </c>
      <c r="N64" s="119">
        <f>'Homme a'!G64</f>
        <v>894783.96668313502</v>
      </c>
      <c r="O64" s="118">
        <f>'Homme exp'!G64</f>
        <v>894783.32214574725</v>
      </c>
      <c r="P64" s="119">
        <f t="shared" si="3"/>
        <v>89478.371171410414</v>
      </c>
    </row>
    <row r="65" spans="1:16" x14ac:dyDescent="0.45">
      <c r="A65" s="115">
        <v>61</v>
      </c>
      <c r="B65" s="116">
        <v>386881</v>
      </c>
      <c r="C65" s="116">
        <v>377137</v>
      </c>
      <c r="D65" s="116">
        <v>2056</v>
      </c>
      <c r="E65" s="116">
        <v>2021</v>
      </c>
      <c r="F65" s="119">
        <f t="shared" si="4"/>
        <v>310</v>
      </c>
      <c r="G65" s="121">
        <f t="shared" si="5"/>
        <v>0.98979179247512272</v>
      </c>
      <c r="H65" s="120">
        <f t="shared" si="6"/>
        <v>88123.954186992691</v>
      </c>
      <c r="I65" s="120">
        <f t="shared" si="7"/>
        <v>88604.568247633404</v>
      </c>
      <c r="J65" s="119">
        <f t="shared" si="8"/>
        <v>1981326.625401465</v>
      </c>
      <c r="K65" s="122">
        <f t="shared" si="0"/>
        <v>22.361450031154408</v>
      </c>
      <c r="L65" s="117">
        <f t="shared" si="1"/>
        <v>1.0623554613494601E-2</v>
      </c>
      <c r="M65" s="119">
        <f t="shared" si="2"/>
        <v>941.29546978384315</v>
      </c>
      <c r="N65" s="119">
        <f>'Homme a'!G65</f>
        <v>886046.10457945697</v>
      </c>
      <c r="O65" s="118">
        <f>'Homme exp'!G65</f>
        <v>886043.23599190754</v>
      </c>
      <c r="P65" s="119">
        <f t="shared" si="3"/>
        <v>88604.568247633404</v>
      </c>
    </row>
    <row r="66" spans="1:16" x14ac:dyDescent="0.45">
      <c r="A66" s="115">
        <v>62</v>
      </c>
      <c r="B66" s="116">
        <v>376097</v>
      </c>
      <c r="C66" s="116">
        <v>382051</v>
      </c>
      <c r="D66" s="116">
        <v>2243</v>
      </c>
      <c r="E66" s="116">
        <v>2109</v>
      </c>
      <c r="F66" s="119">
        <f t="shared" si="4"/>
        <v>-566</v>
      </c>
      <c r="G66" s="121">
        <f t="shared" si="5"/>
        <v>0.98897045509806047</v>
      </c>
      <c r="H66" s="120">
        <f t="shared" si="6"/>
        <v>87151.987077350786</v>
      </c>
      <c r="I66" s="120">
        <f t="shared" si="7"/>
        <v>87663.272777849561</v>
      </c>
      <c r="J66" s="119">
        <f t="shared" si="8"/>
        <v>1893202.6712144723</v>
      </c>
      <c r="K66" s="122">
        <f t="shared" si="0"/>
        <v>21.59630380230157</v>
      </c>
      <c r="L66" s="117">
        <f t="shared" si="1"/>
        <v>1.1407872739251973E-2</v>
      </c>
      <c r="M66" s="119">
        <f t="shared" si="2"/>
        <v>1000.0514597560395</v>
      </c>
      <c r="N66" s="119">
        <f>'Homme a'!G66</f>
        <v>876638.46955233079</v>
      </c>
      <c r="O66" s="118">
        <f>'Homme exp'!G66</f>
        <v>876637.20114721509</v>
      </c>
      <c r="P66" s="119">
        <f t="shared" si="3"/>
        <v>87663.272777849561</v>
      </c>
    </row>
    <row r="67" spans="1:16" x14ac:dyDescent="0.45">
      <c r="A67" s="115">
        <v>63</v>
      </c>
      <c r="B67" s="116">
        <v>391282</v>
      </c>
      <c r="C67" s="116">
        <v>371625</v>
      </c>
      <c r="D67" s="116">
        <v>2282</v>
      </c>
      <c r="E67" s="116">
        <v>2301</v>
      </c>
      <c r="F67" s="119">
        <f t="shared" si="4"/>
        <v>-81</v>
      </c>
      <c r="G67" s="121">
        <f t="shared" si="5"/>
        <v>0.9883235630816114</v>
      </c>
      <c r="H67" s="120">
        <f t="shared" si="6"/>
        <v>86134.362397929886</v>
      </c>
      <c r="I67" s="120">
        <f t="shared" si="7"/>
        <v>86663.221318093521</v>
      </c>
      <c r="J67" s="119">
        <f t="shared" si="8"/>
        <v>1806050.6841371215</v>
      </c>
      <c r="K67" s="122">
        <f t="shared" si="0"/>
        <v>20.83987482427052</v>
      </c>
      <c r="L67" s="117">
        <f t="shared" si="1"/>
        <v>1.1949664418535634E-2</v>
      </c>
      <c r="M67" s="119">
        <f t="shared" si="2"/>
        <v>1035.5964121805009</v>
      </c>
      <c r="N67" s="119">
        <f>'Homme a'!G67</f>
        <v>866634.67168687633</v>
      </c>
      <c r="O67" s="118">
        <f>'Homme exp'!G67</f>
        <v>866630.42492444231</v>
      </c>
      <c r="P67" s="119">
        <f t="shared" si="3"/>
        <v>86663.221318093521</v>
      </c>
    </row>
    <row r="68" spans="1:16" x14ac:dyDescent="0.45">
      <c r="A68" s="115">
        <v>64</v>
      </c>
      <c r="B68" s="116">
        <v>380990</v>
      </c>
      <c r="C68" s="116">
        <v>386193</v>
      </c>
      <c r="D68" s="116">
        <v>2464</v>
      </c>
      <c r="E68" s="116">
        <v>2416</v>
      </c>
      <c r="F68" s="119">
        <f t="shared" si="4"/>
        <v>-324</v>
      </c>
      <c r="G68" s="121">
        <f t="shared" si="5"/>
        <v>0.9878170382491307</v>
      </c>
      <c r="H68" s="120">
        <f t="shared" si="6"/>
        <v>85084.990755400388</v>
      </c>
      <c r="I68" s="120">
        <f t="shared" si="7"/>
        <v>85627.62490591302</v>
      </c>
      <c r="J68" s="119">
        <f t="shared" si="8"/>
        <v>1719916.3217391917</v>
      </c>
      <c r="K68" s="122">
        <f t="shared" si="0"/>
        <v>20.085998223459107</v>
      </c>
      <c r="L68" s="117">
        <f t="shared" si="1"/>
        <v>1.2637086317682024E-2</v>
      </c>
      <c r="M68" s="119">
        <f t="shared" si="2"/>
        <v>1082.0836871141219</v>
      </c>
      <c r="N68" s="119">
        <f>'Homme a'!G68</f>
        <v>856280.20673552644</v>
      </c>
      <c r="O68" s="118">
        <f>'Homme exp'!G68</f>
        <v>856280.53177563741</v>
      </c>
      <c r="P68" s="119">
        <f t="shared" si="3"/>
        <v>85627.62490591302</v>
      </c>
    </row>
    <row r="69" spans="1:16" x14ac:dyDescent="0.45">
      <c r="A69" s="115">
        <v>65</v>
      </c>
      <c r="B69" s="116">
        <v>381364</v>
      </c>
      <c r="C69" s="116">
        <v>376105</v>
      </c>
      <c r="D69" s="116">
        <v>2619</v>
      </c>
      <c r="E69" s="116">
        <v>2385</v>
      </c>
      <c r="F69" s="119">
        <f t="shared" si="4"/>
        <v>150</v>
      </c>
      <c r="G69" s="121">
        <f t="shared" si="5"/>
        <v>0.98678703108393584</v>
      </c>
      <c r="H69" s="120">
        <f t="shared" si="6"/>
        <v>83960.765417325674</v>
      </c>
      <c r="I69" s="120">
        <f t="shared" si="7"/>
        <v>84545.541218798899</v>
      </c>
      <c r="J69" s="119">
        <f t="shared" si="8"/>
        <v>1634831.3309837913</v>
      </c>
      <c r="K69" s="122">
        <f t="shared" ref="K69:K108" si="9">J69/I69</f>
        <v>19.336694844178048</v>
      </c>
      <c r="L69" s="117">
        <f t="shared" ref="L69:L109" si="10">M69/I69</f>
        <v>1.3127234249265632E-2</v>
      </c>
      <c r="M69" s="119">
        <f t="shared" ref="M69:M109" si="11">I69-I70</f>
        <v>1109.8491243101162</v>
      </c>
      <c r="N69" s="119">
        <f>'Homme a'!G69</f>
        <v>845456.01043463277</v>
      </c>
      <c r="O69" s="118">
        <f>'Homme exp'!G69</f>
        <v>845456.0446700739</v>
      </c>
      <c r="P69" s="119">
        <f t="shared" ref="P69:P109" si="12">I69</f>
        <v>84545.541218798899</v>
      </c>
    </row>
    <row r="70" spans="1:16" x14ac:dyDescent="0.45">
      <c r="A70" s="115">
        <v>66</v>
      </c>
      <c r="B70" s="116">
        <v>371249</v>
      </c>
      <c r="C70" s="116">
        <v>376212</v>
      </c>
      <c r="D70" s="116">
        <v>2776</v>
      </c>
      <c r="E70" s="116">
        <v>2546</v>
      </c>
      <c r="F70" s="119">
        <f t="shared" ref="F70:F109" si="13">C70-(B69-E69-D70)</f>
        <v>9</v>
      </c>
      <c r="G70" s="121">
        <f t="shared" ref="G70:G109" si="14">1-(E69+D70)/(B69+0.5*F70)</f>
        <v>0.98646715709346733</v>
      </c>
      <c r="H70" s="120">
        <f t="shared" ref="H70:H109" si="15">H69*G70</f>
        <v>82824.53756862077</v>
      </c>
      <c r="I70" s="120">
        <f t="shared" ref="I70:I109" si="16">H69-(E69/(D70+E69))*(H69-H70)</f>
        <v>83435.692094488782</v>
      </c>
      <c r="J70" s="119">
        <f t="shared" ref="J70:J109" si="17">J69-H69</f>
        <v>1550870.5655664655</v>
      </c>
      <c r="K70" s="122">
        <f t="shared" si="9"/>
        <v>18.587615523224095</v>
      </c>
      <c r="L70" s="117">
        <f t="shared" si="10"/>
        <v>1.4134462328517998E-2</v>
      </c>
      <c r="M70" s="119">
        <f t="shared" si="11"/>
        <v>1179.3186467633786</v>
      </c>
      <c r="N70" s="119">
        <f>'Homme a'!G70</f>
        <v>834358.60019071749</v>
      </c>
      <c r="O70" s="118">
        <f>'Homme exp'!G70</f>
        <v>834358.99360697495</v>
      </c>
      <c r="P70" s="119">
        <f t="shared" si="12"/>
        <v>83435.692094488782</v>
      </c>
    </row>
    <row r="71" spans="1:16" x14ac:dyDescent="0.45">
      <c r="A71" s="115">
        <v>67</v>
      </c>
      <c r="B71" s="116">
        <v>349847</v>
      </c>
      <c r="C71" s="116">
        <v>365669</v>
      </c>
      <c r="D71" s="116">
        <v>2826</v>
      </c>
      <c r="E71" s="116">
        <v>2567</v>
      </c>
      <c r="F71" s="119">
        <f t="shared" si="13"/>
        <v>-208</v>
      </c>
      <c r="G71" s="121">
        <f t="shared" si="14"/>
        <v>0.9855258726373789</v>
      </c>
      <c r="H71" s="120">
        <f t="shared" si="15"/>
        <v>81625.724663102359</v>
      </c>
      <c r="I71" s="120">
        <f t="shared" si="16"/>
        <v>82256.373447725404</v>
      </c>
      <c r="J71" s="119">
        <f t="shared" si="17"/>
        <v>1468046.0279978446</v>
      </c>
      <c r="K71" s="122">
        <f t="shared" si="9"/>
        <v>17.84720097015704</v>
      </c>
      <c r="L71" s="117">
        <f t="shared" si="10"/>
        <v>1.4946763816151074E-2</v>
      </c>
      <c r="M71" s="119">
        <f t="shared" si="11"/>
        <v>1229.466586296272</v>
      </c>
      <c r="N71" s="119">
        <f>'Homme a'!G71</f>
        <v>822567.05368938611</v>
      </c>
      <c r="O71" s="118">
        <f>'Homme exp'!G71</f>
        <v>822561.7451082028</v>
      </c>
      <c r="P71" s="119">
        <f t="shared" si="12"/>
        <v>82256.373447725404</v>
      </c>
    </row>
    <row r="72" spans="1:16" x14ac:dyDescent="0.45">
      <c r="A72" s="115">
        <v>68</v>
      </c>
      <c r="B72" s="116">
        <v>261779</v>
      </c>
      <c r="C72" s="116">
        <v>344529</v>
      </c>
      <c r="D72" s="116">
        <v>2880</v>
      </c>
      <c r="E72" s="116">
        <v>2084</v>
      </c>
      <c r="F72" s="119">
        <f t="shared" si="13"/>
        <v>129</v>
      </c>
      <c r="G72" s="121">
        <f t="shared" si="14"/>
        <v>0.98443320668226109</v>
      </c>
      <c r="H72" s="120">
        <f t="shared" si="15"/>
        <v>80355.073877861185</v>
      </c>
      <c r="I72" s="120">
        <f t="shared" si="16"/>
        <v>81026.906861429132</v>
      </c>
      <c r="J72" s="119">
        <f t="shared" si="17"/>
        <v>1386420.3033347423</v>
      </c>
      <c r="K72" s="122">
        <f t="shared" si="9"/>
        <v>17.110616177238203</v>
      </c>
      <c r="L72" s="117">
        <f t="shared" si="10"/>
        <v>1.6191093468482659E-2</v>
      </c>
      <c r="M72" s="119">
        <f t="shared" si="11"/>
        <v>1311.914222455438</v>
      </c>
      <c r="N72" s="119">
        <f>'Homme a'!G72</f>
        <v>810269.46737071685</v>
      </c>
      <c r="O72" s="118">
        <f>'Homme exp'!G72</f>
        <v>810255.08194350288</v>
      </c>
      <c r="P72" s="119">
        <f t="shared" si="12"/>
        <v>81026.906861429132</v>
      </c>
    </row>
    <row r="73" spans="1:16" x14ac:dyDescent="0.45">
      <c r="A73" s="115">
        <v>69</v>
      </c>
      <c r="B73" s="116">
        <v>252915</v>
      </c>
      <c r="C73" s="116">
        <v>257053</v>
      </c>
      <c r="D73" s="116">
        <v>2330</v>
      </c>
      <c r="E73" s="116">
        <v>2210</v>
      </c>
      <c r="F73" s="119">
        <f t="shared" si="13"/>
        <v>-312</v>
      </c>
      <c r="G73" s="121">
        <f t="shared" si="14"/>
        <v>0.98312839467478008</v>
      </c>
      <c r="H73" s="120">
        <f t="shared" si="15"/>
        <v>78999.354785515025</v>
      </c>
      <c r="I73" s="120">
        <f t="shared" si="16"/>
        <v>79714.992638973694</v>
      </c>
      <c r="J73" s="119">
        <f t="shared" si="17"/>
        <v>1306065.2294568811</v>
      </c>
      <c r="K73" s="122">
        <f t="shared" si="9"/>
        <v>16.384185536740912</v>
      </c>
      <c r="L73" s="117">
        <f t="shared" si="10"/>
        <v>1.7633701154900313E-2</v>
      </c>
      <c r="M73" s="119">
        <f t="shared" si="11"/>
        <v>1405.6703577607404</v>
      </c>
      <c r="N73" s="119">
        <f>'Homme a'!G73</f>
        <v>797155.37047669583</v>
      </c>
      <c r="O73" s="118">
        <f>'Homme exp'!G73</f>
        <v>797095.58145898441</v>
      </c>
      <c r="P73" s="119">
        <f t="shared" si="12"/>
        <v>79714.992638973694</v>
      </c>
    </row>
    <row r="74" spans="1:16" x14ac:dyDescent="0.45">
      <c r="A74" s="115">
        <v>70</v>
      </c>
      <c r="B74" s="116">
        <v>244766</v>
      </c>
      <c r="C74" s="116">
        <v>248578</v>
      </c>
      <c r="D74" s="116">
        <v>2327</v>
      </c>
      <c r="E74" s="116">
        <v>2361</v>
      </c>
      <c r="F74" s="119">
        <f t="shared" si="13"/>
        <v>200</v>
      </c>
      <c r="G74" s="121">
        <f t="shared" si="14"/>
        <v>0.98206825682271803</v>
      </c>
      <c r="H74" s="120">
        <f t="shared" si="15"/>
        <v>77582.758644330184</v>
      </c>
      <c r="I74" s="120">
        <f t="shared" si="16"/>
        <v>78309.322281212953</v>
      </c>
      <c r="J74" s="119">
        <f t="shared" si="17"/>
        <v>1227065.8746713661</v>
      </c>
      <c r="K74" s="122">
        <f t="shared" si="9"/>
        <v>15.669473811367018</v>
      </c>
      <c r="L74" s="117">
        <f t="shared" si="10"/>
        <v>1.8831784921048644E-2</v>
      </c>
      <c r="M74" s="119">
        <f t="shared" si="11"/>
        <v>1474.7043145128846</v>
      </c>
      <c r="N74" s="119">
        <f>'Homme a'!G74</f>
        <v>783091.57610234211</v>
      </c>
      <c r="O74" s="118">
        <f>'Homme exp'!G74</f>
        <v>783028.86458170228</v>
      </c>
      <c r="P74" s="119">
        <f t="shared" si="12"/>
        <v>78309.322281212953</v>
      </c>
    </row>
    <row r="75" spans="1:16" x14ac:dyDescent="0.45">
      <c r="A75" s="115">
        <v>71</v>
      </c>
      <c r="B75" s="116">
        <v>225808</v>
      </c>
      <c r="C75" s="116">
        <v>240228</v>
      </c>
      <c r="D75" s="116">
        <v>2320</v>
      </c>
      <c r="E75" s="116">
        <v>2296</v>
      </c>
      <c r="F75" s="119">
        <f t="shared" si="13"/>
        <v>143</v>
      </c>
      <c r="G75" s="121">
        <f t="shared" si="14"/>
        <v>0.98088119671210494</v>
      </c>
      <c r="H75" s="120">
        <f t="shared" si="15"/>
        <v>76099.469143276991</v>
      </c>
      <c r="I75" s="120">
        <f t="shared" si="16"/>
        <v>76834.617966700069</v>
      </c>
      <c r="J75" s="119">
        <f t="shared" si="17"/>
        <v>1149483.116027036</v>
      </c>
      <c r="K75" s="122">
        <f t="shared" si="9"/>
        <v>14.960484563419305</v>
      </c>
      <c r="L75" s="117">
        <f t="shared" si="10"/>
        <v>1.9647017799361201E-2</v>
      </c>
      <c r="M75" s="119">
        <f t="shared" si="11"/>
        <v>1509.5711067988741</v>
      </c>
      <c r="N75" s="119">
        <f>'Homme a'!G75</f>
        <v>768345.24636901333</v>
      </c>
      <c r="O75" s="118">
        <f>'Homme exp'!G75</f>
        <v>768287.92475465115</v>
      </c>
      <c r="P75" s="119">
        <f t="shared" si="12"/>
        <v>76834.617966700069</v>
      </c>
    </row>
    <row r="76" spans="1:16" x14ac:dyDescent="0.45">
      <c r="A76" s="115">
        <v>72</v>
      </c>
      <c r="B76" s="116">
        <v>197831</v>
      </c>
      <c r="C76" s="116">
        <v>220761</v>
      </c>
      <c r="D76" s="116">
        <v>2373</v>
      </c>
      <c r="E76" s="116">
        <v>2242</v>
      </c>
      <c r="F76" s="119">
        <f t="shared" si="13"/>
        <v>-378</v>
      </c>
      <c r="G76" s="121">
        <f t="shared" si="14"/>
        <v>0.97930582087501494</v>
      </c>
      <c r="H76" s="120">
        <f t="shared" si="15"/>
        <v>74524.653097509741</v>
      </c>
      <c r="I76" s="120">
        <f t="shared" si="16"/>
        <v>75325.046859901195</v>
      </c>
      <c r="J76" s="119">
        <f t="shared" si="17"/>
        <v>1073383.6468837589</v>
      </c>
      <c r="K76" s="122">
        <f t="shared" si="9"/>
        <v>14.250022955580368</v>
      </c>
      <c r="L76" s="117">
        <f t="shared" si="10"/>
        <v>2.1833164662186121E-2</v>
      </c>
      <c r="M76" s="119">
        <f t="shared" si="11"/>
        <v>1644.5841512791085</v>
      </c>
      <c r="N76" s="119">
        <f>'Homme a'!G76</f>
        <v>753258.18058521918</v>
      </c>
      <c r="O76" s="118">
        <f>'Homme exp'!G76</f>
        <v>753218.18223398982</v>
      </c>
      <c r="P76" s="119">
        <f t="shared" si="12"/>
        <v>75325.046859901195</v>
      </c>
    </row>
    <row r="77" spans="1:16" x14ac:dyDescent="0.45">
      <c r="A77" s="115">
        <v>73</v>
      </c>
      <c r="B77" s="116">
        <v>203273</v>
      </c>
      <c r="C77" s="116">
        <v>193541</v>
      </c>
      <c r="D77" s="116">
        <v>2231</v>
      </c>
      <c r="E77" s="116">
        <v>2238</v>
      </c>
      <c r="F77" s="119">
        <f t="shared" si="13"/>
        <v>183</v>
      </c>
      <c r="G77" s="121">
        <f t="shared" si="14"/>
        <v>0.97740024504540923</v>
      </c>
      <c r="H77" s="120">
        <f t="shared" si="15"/>
        <v>72840.414199430132</v>
      </c>
      <c r="I77" s="120">
        <f t="shared" si="16"/>
        <v>73680.462708622086</v>
      </c>
      <c r="J77" s="119">
        <f t="shared" si="17"/>
        <v>998858.99378624919</v>
      </c>
      <c r="K77" s="122">
        <f t="shared" si="9"/>
        <v>13.556633021379801</v>
      </c>
      <c r="L77" s="117">
        <f t="shared" si="10"/>
        <v>2.2285965219127502E-2</v>
      </c>
      <c r="M77" s="119">
        <f t="shared" si="11"/>
        <v>1642.0402292535728</v>
      </c>
      <c r="N77" s="119">
        <f>'Homme a'!G77</f>
        <v>736801.56337053736</v>
      </c>
      <c r="O77" s="118">
        <f>'Homme exp'!G77</f>
        <v>736791.40946615452</v>
      </c>
      <c r="P77" s="119">
        <f t="shared" si="12"/>
        <v>73680.462708622086</v>
      </c>
    </row>
    <row r="78" spans="1:16" x14ac:dyDescent="0.45">
      <c r="A78" s="115">
        <v>74</v>
      </c>
      <c r="B78" s="116">
        <v>209082</v>
      </c>
      <c r="C78" s="116">
        <v>198388</v>
      </c>
      <c r="D78" s="116">
        <v>2631</v>
      </c>
      <c r="E78" s="116">
        <v>2641</v>
      </c>
      <c r="F78" s="119">
        <f t="shared" si="13"/>
        <v>-16</v>
      </c>
      <c r="G78" s="121">
        <f t="shared" si="14"/>
        <v>0.97604604826212082</v>
      </c>
      <c r="H78" s="120">
        <f t="shared" si="15"/>
        <v>71095.598433129853</v>
      </c>
      <c r="I78" s="120">
        <f t="shared" si="16"/>
        <v>72038.422479368513</v>
      </c>
      <c r="J78" s="119">
        <f t="shared" si="17"/>
        <v>926018.57958681905</v>
      </c>
      <c r="K78" s="122">
        <f t="shared" si="9"/>
        <v>12.854509409225704</v>
      </c>
      <c r="L78" s="117">
        <f t="shared" si="10"/>
        <v>2.5553437528570609E-2</v>
      </c>
      <c r="M78" s="119">
        <f t="shared" si="11"/>
        <v>1840.8293284833198</v>
      </c>
      <c r="N78" s="119">
        <f>'Homme a'!G78</f>
        <v>720385.42796503624</v>
      </c>
      <c r="O78" s="118">
        <f>'Homme exp'!G78</f>
        <v>720381.12967349868</v>
      </c>
      <c r="P78" s="119">
        <f t="shared" si="12"/>
        <v>72038.422479368513</v>
      </c>
    </row>
    <row r="79" spans="1:16" x14ac:dyDescent="0.45">
      <c r="A79" s="115">
        <v>75</v>
      </c>
      <c r="B79" s="116">
        <v>202319</v>
      </c>
      <c r="C79" s="116">
        <v>203564</v>
      </c>
      <c r="D79" s="116">
        <v>2892</v>
      </c>
      <c r="E79" s="116">
        <v>2853</v>
      </c>
      <c r="F79" s="119">
        <f t="shared" si="13"/>
        <v>15</v>
      </c>
      <c r="G79" s="121">
        <f t="shared" si="14"/>
        <v>0.9735376477537131</v>
      </c>
      <c r="H79" s="120">
        <f t="shared" si="15"/>
        <v>69214.241664231813</v>
      </c>
      <c r="I79" s="120">
        <f t="shared" si="16"/>
        <v>70197.593150885194</v>
      </c>
      <c r="J79" s="119">
        <f t="shared" si="17"/>
        <v>854922.98115368921</v>
      </c>
      <c r="K79" s="122">
        <f t="shared" si="9"/>
        <v>12.178807602649387</v>
      </c>
      <c r="L79" s="117">
        <f t="shared" si="10"/>
        <v>2.7913974863925467E-2</v>
      </c>
      <c r="M79" s="119">
        <f t="shared" si="11"/>
        <v>1959.4938507218758</v>
      </c>
      <c r="N79" s="119">
        <f>'Homme a'!G79</f>
        <v>701976.41133121331</v>
      </c>
      <c r="O79" s="118">
        <f>'Homme exp'!G79</f>
        <v>701979.12496148585</v>
      </c>
      <c r="P79" s="119">
        <f t="shared" si="12"/>
        <v>70197.593150885194</v>
      </c>
    </row>
    <row r="80" spans="1:16" x14ac:dyDescent="0.45">
      <c r="A80" s="115">
        <v>76</v>
      </c>
      <c r="B80" s="116">
        <v>193645</v>
      </c>
      <c r="C80" s="116">
        <v>196470</v>
      </c>
      <c r="D80" s="116">
        <v>2947</v>
      </c>
      <c r="E80" s="116">
        <v>2972</v>
      </c>
      <c r="F80" s="119">
        <f t="shared" si="13"/>
        <v>-49</v>
      </c>
      <c r="G80" s="121">
        <f t="shared" si="14"/>
        <v>0.97132892886361222</v>
      </c>
      <c r="H80" s="120">
        <f t="shared" si="15"/>
        <v>67229.795217825493</v>
      </c>
      <c r="I80" s="120">
        <f t="shared" si="16"/>
        <v>68238.099300163318</v>
      </c>
      <c r="J80" s="119">
        <f t="shared" si="17"/>
        <v>785708.73948945734</v>
      </c>
      <c r="K80" s="122">
        <f t="shared" si="9"/>
        <v>11.514223689515585</v>
      </c>
      <c r="L80" s="117">
        <f t="shared" si="10"/>
        <v>2.9915252221676993E-2</v>
      </c>
      <c r="M80" s="119">
        <f t="shared" si="11"/>
        <v>2041.3599516922259</v>
      </c>
      <c r="N80" s="119">
        <f>'Homme a'!G80</f>
        <v>682382.9936877602</v>
      </c>
      <c r="O80" s="118">
        <f>'Homme exp'!G80</f>
        <v>682385.68364497437</v>
      </c>
      <c r="P80" s="119">
        <f t="shared" si="12"/>
        <v>68238.099300163318</v>
      </c>
    </row>
    <row r="81" spans="1:16" x14ac:dyDescent="0.45">
      <c r="A81" s="115">
        <v>77</v>
      </c>
      <c r="B81" s="116">
        <v>188612</v>
      </c>
      <c r="C81" s="116">
        <v>186932</v>
      </c>
      <c r="D81" s="116">
        <v>3278</v>
      </c>
      <c r="E81" s="116">
        <v>3117</v>
      </c>
      <c r="F81" s="119">
        <f t="shared" si="13"/>
        <v>-463</v>
      </c>
      <c r="G81" s="121">
        <f t="shared" si="14"/>
        <v>0.9676858130378696</v>
      </c>
      <c r="H81" s="120">
        <f t="shared" si="15"/>
        <v>65057.319045730939</v>
      </c>
      <c r="I81" s="120">
        <f t="shared" si="16"/>
        <v>66196.739348471092</v>
      </c>
      <c r="J81" s="119">
        <f t="shared" si="17"/>
        <v>718478.94427163189</v>
      </c>
      <c r="K81" s="122">
        <f t="shared" si="9"/>
        <v>10.853690851590656</v>
      </c>
      <c r="L81" s="117">
        <f t="shared" si="10"/>
        <v>3.346532789779269E-2</v>
      </c>
      <c r="M81" s="119">
        <f t="shared" si="11"/>
        <v>2215.2955880613008</v>
      </c>
      <c r="N81" s="119">
        <f>'Homme a'!G81</f>
        <v>661980.46462567686</v>
      </c>
      <c r="O81" s="118">
        <f>'Homme exp'!G81</f>
        <v>661989.78032340633</v>
      </c>
      <c r="P81" s="119">
        <f t="shared" si="12"/>
        <v>66196.739348471092</v>
      </c>
    </row>
    <row r="82" spans="1:16" x14ac:dyDescent="0.45">
      <c r="A82" s="115">
        <v>78</v>
      </c>
      <c r="B82" s="116">
        <v>178438</v>
      </c>
      <c r="C82" s="116">
        <v>181842</v>
      </c>
      <c r="D82" s="116">
        <v>3394</v>
      </c>
      <c r="E82" s="116">
        <v>3335</v>
      </c>
      <c r="F82" s="119">
        <f t="shared" si="13"/>
        <v>-259</v>
      </c>
      <c r="G82" s="121">
        <f t="shared" si="14"/>
        <v>0.9654556789091826</v>
      </c>
      <c r="H82" s="120">
        <f t="shared" si="15"/>
        <v>62809.958127307458</v>
      </c>
      <c r="I82" s="120">
        <f t="shared" si="16"/>
        <v>63981.443760409791</v>
      </c>
      <c r="J82" s="119">
        <f t="shared" si="17"/>
        <v>653421.62522590091</v>
      </c>
      <c r="K82" s="122">
        <f t="shared" si="9"/>
        <v>10.212673969545882</v>
      </c>
      <c r="L82" s="117">
        <f t="shared" si="10"/>
        <v>3.6663853793479473E-2</v>
      </c>
      <c r="M82" s="119">
        <f t="shared" si="11"/>
        <v>2345.806299527394</v>
      </c>
      <c r="N82" s="119">
        <f>'Homme a'!G82</f>
        <v>639820.81966080144</v>
      </c>
      <c r="O82" s="118">
        <f>'Homme exp'!G82</f>
        <v>639823.82006370078</v>
      </c>
      <c r="P82" s="119">
        <f t="shared" si="12"/>
        <v>63981.443760409791</v>
      </c>
    </row>
    <row r="83" spans="1:16" x14ac:dyDescent="0.45">
      <c r="A83" s="115">
        <v>79</v>
      </c>
      <c r="B83" s="116">
        <v>174690</v>
      </c>
      <c r="C83" s="116">
        <v>171351</v>
      </c>
      <c r="D83" s="116">
        <v>3629</v>
      </c>
      <c r="E83" s="116">
        <v>3690</v>
      </c>
      <c r="F83" s="119">
        <f t="shared" si="13"/>
        <v>-123</v>
      </c>
      <c r="G83" s="121">
        <f t="shared" si="14"/>
        <v>0.96095898282565251</v>
      </c>
      <c r="H83" s="120">
        <f t="shared" si="15"/>
        <v>60357.793473339203</v>
      </c>
      <c r="I83" s="120">
        <f t="shared" si="16"/>
        <v>61635.637460882397</v>
      </c>
      <c r="J83" s="119">
        <f t="shared" si="17"/>
        <v>590611.66709859343</v>
      </c>
      <c r="K83" s="122">
        <f t="shared" si="9"/>
        <v>9.5823080839137962</v>
      </c>
      <c r="L83" s="117">
        <f t="shared" si="10"/>
        <v>4.1438883806591088E-2</v>
      </c>
      <c r="M83" s="119">
        <f t="shared" si="11"/>
        <v>2554.1120190866786</v>
      </c>
      <c r="N83" s="119">
        <f>'Homme a'!G83</f>
        <v>616358.53313772229</v>
      </c>
      <c r="O83" s="118">
        <f>'Homme exp'!G83</f>
        <v>616364.54190475505</v>
      </c>
      <c r="P83" s="119">
        <f t="shared" si="12"/>
        <v>61635.637460882397</v>
      </c>
    </row>
    <row r="84" spans="1:16" x14ac:dyDescent="0.45">
      <c r="A84" s="115">
        <v>80</v>
      </c>
      <c r="B84" s="116">
        <v>160399</v>
      </c>
      <c r="C84" s="116">
        <v>166713</v>
      </c>
      <c r="D84" s="116">
        <v>3925</v>
      </c>
      <c r="E84" s="116">
        <v>3931</v>
      </c>
      <c r="F84" s="119">
        <f t="shared" si="13"/>
        <v>-362</v>
      </c>
      <c r="G84" s="121">
        <f t="shared" si="14"/>
        <v>0.95636328212298505</v>
      </c>
      <c r="H84" s="120">
        <f t="shared" si="15"/>
        <v>57723.977467863966</v>
      </c>
      <c r="I84" s="120">
        <f t="shared" si="16"/>
        <v>59081.525441795719</v>
      </c>
      <c r="J84" s="119">
        <f t="shared" si="17"/>
        <v>530253.87362525426</v>
      </c>
      <c r="K84" s="122">
        <f t="shared" si="9"/>
        <v>8.974952316484023</v>
      </c>
      <c r="L84" s="117">
        <f t="shared" si="10"/>
        <v>4.6944160610156507E-2</v>
      </c>
      <c r="M84" s="119">
        <f t="shared" si="11"/>
        <v>2773.5326194327063</v>
      </c>
      <c r="N84" s="119">
        <f>'Homme a'!G84</f>
        <v>590826.15086000413</v>
      </c>
      <c r="O84" s="118">
        <f>'Homme exp'!G84</f>
        <v>590835.26049864676</v>
      </c>
      <c r="P84" s="119">
        <f t="shared" si="12"/>
        <v>59081.525441795719</v>
      </c>
    </row>
    <row r="85" spans="1:16" x14ac:dyDescent="0.45">
      <c r="A85" s="115">
        <v>81</v>
      </c>
      <c r="B85" s="116">
        <v>158109</v>
      </c>
      <c r="C85" s="116">
        <v>152006</v>
      </c>
      <c r="D85" s="116">
        <v>4166</v>
      </c>
      <c r="E85" s="116">
        <v>4239</v>
      </c>
      <c r="F85" s="119">
        <f t="shared" si="13"/>
        <v>-296</v>
      </c>
      <c r="G85" s="121">
        <f t="shared" si="14"/>
        <v>0.94947301420895969</v>
      </c>
      <c r="H85" s="120">
        <f t="shared" si="15"/>
        <v>54807.358878542873</v>
      </c>
      <c r="I85" s="120">
        <f t="shared" si="16"/>
        <v>56307.992822363012</v>
      </c>
      <c r="J85" s="119">
        <f t="shared" si="17"/>
        <v>472529.89615739032</v>
      </c>
      <c r="K85" s="122">
        <f t="shared" si="9"/>
        <v>8.3918795977704015</v>
      </c>
      <c r="L85" s="117">
        <f t="shared" si="10"/>
        <v>5.279136897784218E-2</v>
      </c>
      <c r="M85" s="119">
        <f t="shared" si="11"/>
        <v>2972.5760254870547</v>
      </c>
      <c r="N85" s="119">
        <f>'Homme a'!G85</f>
        <v>563089.33145463269</v>
      </c>
      <c r="O85" s="118">
        <f>'Homme exp'!G85</f>
        <v>563126.75975288742</v>
      </c>
      <c r="P85" s="119">
        <f t="shared" si="12"/>
        <v>56307.992822363012</v>
      </c>
    </row>
    <row r="86" spans="1:16" x14ac:dyDescent="0.45">
      <c r="A86" s="115">
        <v>82</v>
      </c>
      <c r="B86" s="116">
        <v>145127</v>
      </c>
      <c r="C86" s="116">
        <v>148678</v>
      </c>
      <c r="D86" s="116">
        <v>4650</v>
      </c>
      <c r="E86" s="116">
        <v>4421</v>
      </c>
      <c r="F86" s="119">
        <f t="shared" si="13"/>
        <v>-542</v>
      </c>
      <c r="G86" s="121">
        <f t="shared" si="14"/>
        <v>0.94368276333962675</v>
      </c>
      <c r="H86" s="120">
        <f t="shared" si="15"/>
        <v>51720.759877849967</v>
      </c>
      <c r="I86" s="120">
        <f t="shared" si="16"/>
        <v>53335.416796875958</v>
      </c>
      <c r="J86" s="119">
        <f t="shared" si="17"/>
        <v>417722.53727884742</v>
      </c>
      <c r="K86" s="122">
        <f t="shared" si="9"/>
        <v>7.8319916176846096</v>
      </c>
      <c r="L86" s="117">
        <f t="shared" si="10"/>
        <v>5.9814688795063499E-2</v>
      </c>
      <c r="M86" s="119">
        <f t="shared" si="11"/>
        <v>3190.2413574601378</v>
      </c>
      <c r="N86" s="119">
        <f>'Homme a'!G86</f>
        <v>533374.46434979106</v>
      </c>
      <c r="O86" s="118">
        <f>'Homme exp'!G86</f>
        <v>533414.63867093856</v>
      </c>
      <c r="P86" s="119">
        <f t="shared" si="12"/>
        <v>53335.416796875958</v>
      </c>
    </row>
    <row r="87" spans="1:16" x14ac:dyDescent="0.45">
      <c r="A87" s="115">
        <v>83</v>
      </c>
      <c r="B87" s="116">
        <v>134687</v>
      </c>
      <c r="C87" s="116">
        <v>136014</v>
      </c>
      <c r="D87" s="116">
        <v>4689</v>
      </c>
      <c r="E87" s="116">
        <v>4618</v>
      </c>
      <c r="F87" s="119">
        <f t="shared" si="13"/>
        <v>-3</v>
      </c>
      <c r="G87" s="121">
        <f t="shared" si="14"/>
        <v>0.93722674512749315</v>
      </c>
      <c r="H87" s="120">
        <f t="shared" si="15"/>
        <v>48474.079435837964</v>
      </c>
      <c r="I87" s="120">
        <f t="shared" si="16"/>
        <v>50145.17543941582</v>
      </c>
      <c r="J87" s="119">
        <f t="shared" si="17"/>
        <v>366001.77740099747</v>
      </c>
      <c r="K87" s="122">
        <f t="shared" si="9"/>
        <v>7.2988432923759916</v>
      </c>
      <c r="L87" s="117">
        <f t="shared" si="10"/>
        <v>6.6527500129975894E-2</v>
      </c>
      <c r="M87" s="119">
        <f t="shared" si="11"/>
        <v>3336.0331655634</v>
      </c>
      <c r="N87" s="119">
        <f>'Homme a'!G87</f>
        <v>501443.32961843716</v>
      </c>
      <c r="O87" s="118">
        <f>'Homme exp'!G87</f>
        <v>501473.42594658816</v>
      </c>
      <c r="P87" s="119">
        <f t="shared" si="12"/>
        <v>50145.17543941582</v>
      </c>
    </row>
    <row r="88" spans="1:16" x14ac:dyDescent="0.45">
      <c r="A88" s="115">
        <v>84</v>
      </c>
      <c r="B88" s="116">
        <v>116802</v>
      </c>
      <c r="C88" s="116">
        <v>124800</v>
      </c>
      <c r="D88" s="116">
        <v>4798</v>
      </c>
      <c r="E88" s="116">
        <v>4726</v>
      </c>
      <c r="F88" s="119">
        <f t="shared" si="13"/>
        <v>-471</v>
      </c>
      <c r="G88" s="121">
        <f t="shared" si="14"/>
        <v>0.92996731163281932</v>
      </c>
      <c r="H88" s="120">
        <f t="shared" si="15"/>
        <v>45079.309336821963</v>
      </c>
      <c r="I88" s="120">
        <f t="shared" si="16"/>
        <v>46809.14227385242</v>
      </c>
      <c r="J88" s="119">
        <f t="shared" si="17"/>
        <v>317527.69796515949</v>
      </c>
      <c r="K88" s="122">
        <f t="shared" si="9"/>
        <v>6.7834547385528667</v>
      </c>
      <c r="L88" s="117">
        <f t="shared" si="10"/>
        <v>7.5962810069489239E-2</v>
      </c>
      <c r="M88" s="119">
        <f t="shared" si="11"/>
        <v>3555.7539840643512</v>
      </c>
      <c r="N88" s="119">
        <f>'Homme a'!G88</f>
        <v>468112.49731184606</v>
      </c>
      <c r="O88" s="118">
        <f>'Homme exp'!G88</f>
        <v>468149.83418767678</v>
      </c>
      <c r="P88" s="119">
        <f t="shared" si="12"/>
        <v>46809.14227385242</v>
      </c>
    </row>
    <row r="89" spans="1:16" x14ac:dyDescent="0.45">
      <c r="A89" s="115">
        <v>85</v>
      </c>
      <c r="B89" s="116">
        <v>104785</v>
      </c>
      <c r="C89" s="116">
        <v>107009</v>
      </c>
      <c r="D89" s="116">
        <v>4819</v>
      </c>
      <c r="E89" s="116">
        <v>4775</v>
      </c>
      <c r="F89" s="119">
        <f t="shared" si="13"/>
        <v>-248</v>
      </c>
      <c r="G89" s="121">
        <f t="shared" si="14"/>
        <v>0.91819366118719892</v>
      </c>
      <c r="H89" s="120">
        <f t="shared" si="15"/>
        <v>41391.536083766841</v>
      </c>
      <c r="I89" s="120">
        <f t="shared" si="16"/>
        <v>43253.388289788069</v>
      </c>
      <c r="J89" s="119">
        <f t="shared" si="17"/>
        <v>272448.38862833753</v>
      </c>
      <c r="K89" s="122">
        <f t="shared" si="9"/>
        <v>6.2988912406814004</v>
      </c>
      <c r="L89" s="117">
        <f t="shared" si="10"/>
        <v>8.6753083451987192E-2</v>
      </c>
      <c r="M89" s="119">
        <f t="shared" si="11"/>
        <v>3752.3648038851898</v>
      </c>
      <c r="N89" s="119">
        <f>'Homme a'!G89</f>
        <v>432542.57861919183</v>
      </c>
      <c r="O89" s="118">
        <f>'Homme exp'!G89</f>
        <v>432658.1811407819</v>
      </c>
      <c r="P89" s="119">
        <f t="shared" si="12"/>
        <v>43253.388289788069</v>
      </c>
    </row>
    <row r="90" spans="1:16" x14ac:dyDescent="0.45">
      <c r="A90" s="115">
        <v>86</v>
      </c>
      <c r="B90" s="116">
        <v>90808</v>
      </c>
      <c r="C90" s="116">
        <v>94800</v>
      </c>
      <c r="D90" s="116">
        <v>4731</v>
      </c>
      <c r="E90" s="116">
        <v>4568</v>
      </c>
      <c r="F90" s="119">
        <f t="shared" si="13"/>
        <v>-479</v>
      </c>
      <c r="G90" s="121">
        <f t="shared" si="14"/>
        <v>0.90907308301170309</v>
      </c>
      <c r="H90" s="120">
        <f t="shared" si="15"/>
        <v>37627.931318260074</v>
      </c>
      <c r="I90" s="120">
        <f t="shared" si="16"/>
        <v>39501.023485902879</v>
      </c>
      <c r="J90" s="119">
        <f t="shared" si="17"/>
        <v>231056.85254457069</v>
      </c>
      <c r="K90" s="122">
        <f t="shared" si="9"/>
        <v>5.8493890070223173</v>
      </c>
      <c r="L90" s="117">
        <f t="shared" si="10"/>
        <v>9.5319212059574471E-2</v>
      </c>
      <c r="M90" s="119">
        <f t="shared" si="11"/>
        <v>3765.2064342230078</v>
      </c>
      <c r="N90" s="119">
        <f>'Homme a'!G90</f>
        <v>395041.68255915702</v>
      </c>
      <c r="O90" s="118">
        <f>'Homme exp'!G90</f>
        <v>395183.62444643676</v>
      </c>
      <c r="P90" s="119">
        <f t="shared" si="12"/>
        <v>39501.023485902879</v>
      </c>
    </row>
    <row r="91" spans="1:16" x14ac:dyDescent="0.45">
      <c r="A91" s="115">
        <v>87</v>
      </c>
      <c r="B91" s="116">
        <v>79794</v>
      </c>
      <c r="C91" s="116">
        <v>81545</v>
      </c>
      <c r="D91" s="116">
        <v>4764</v>
      </c>
      <c r="E91" s="116">
        <v>4631</v>
      </c>
      <c r="F91" s="119">
        <f t="shared" si="13"/>
        <v>69</v>
      </c>
      <c r="G91" s="121">
        <f t="shared" si="14"/>
        <v>0.89727275229105319</v>
      </c>
      <c r="H91" s="120">
        <f t="shared" si="15"/>
        <v>33762.517496953937</v>
      </c>
      <c r="I91" s="120">
        <f t="shared" si="16"/>
        <v>35735.817051679871</v>
      </c>
      <c r="J91" s="119">
        <f t="shared" si="17"/>
        <v>193428.9212263106</v>
      </c>
      <c r="K91" s="122">
        <f t="shared" si="9"/>
        <v>5.4127465715022147</v>
      </c>
      <c r="L91" s="117">
        <f t="shared" si="10"/>
        <v>0.11013560259609859</v>
      </c>
      <c r="M91" s="119">
        <f t="shared" si="11"/>
        <v>3935.7857452506978</v>
      </c>
      <c r="N91" s="119">
        <f>'Homme a'!G91</f>
        <v>357336.6234510041</v>
      </c>
      <c r="O91" s="118">
        <f>'Homme exp'!G91</f>
        <v>357505.2711505086</v>
      </c>
      <c r="P91" s="119">
        <f t="shared" si="12"/>
        <v>35735.817051679871</v>
      </c>
    </row>
    <row r="92" spans="1:16" x14ac:dyDescent="0.45">
      <c r="A92" s="115">
        <v>88</v>
      </c>
      <c r="B92" s="116">
        <v>68210</v>
      </c>
      <c r="C92" s="116">
        <v>70236</v>
      </c>
      <c r="D92" s="116">
        <v>4682</v>
      </c>
      <c r="E92" s="116">
        <v>4363</v>
      </c>
      <c r="F92" s="119">
        <f t="shared" si="13"/>
        <v>-245</v>
      </c>
      <c r="G92" s="121">
        <f t="shared" si="14"/>
        <v>0.88310751021381551</v>
      </c>
      <c r="H92" s="120">
        <f t="shared" si="15"/>
        <v>29815.932765285372</v>
      </c>
      <c r="I92" s="120">
        <f t="shared" si="16"/>
        <v>31800.031306429173</v>
      </c>
      <c r="J92" s="119">
        <f t="shared" si="17"/>
        <v>159666.40372935665</v>
      </c>
      <c r="K92" s="122">
        <f t="shared" si="9"/>
        <v>5.0209511490976455</v>
      </c>
      <c r="L92" s="117">
        <f t="shared" si="10"/>
        <v>0.12254309249439477</v>
      </c>
      <c r="M92" s="119">
        <f t="shared" si="11"/>
        <v>3896.8741777083997</v>
      </c>
      <c r="N92" s="119">
        <f>'Homme a'!G92</f>
        <v>318018.69500130811</v>
      </c>
      <c r="O92" s="118">
        <f>'Homme exp'!G92</f>
        <v>318202.27166565915</v>
      </c>
      <c r="P92" s="119">
        <f t="shared" si="12"/>
        <v>31800.031306429173</v>
      </c>
    </row>
    <row r="93" spans="1:16" x14ac:dyDescent="0.45">
      <c r="A93" s="115">
        <v>89</v>
      </c>
      <c r="B93" s="116">
        <v>56010</v>
      </c>
      <c r="C93" s="116">
        <v>58951</v>
      </c>
      <c r="D93" s="116">
        <v>4495</v>
      </c>
      <c r="E93" s="116">
        <v>4046</v>
      </c>
      <c r="F93" s="119">
        <f t="shared" si="13"/>
        <v>-401</v>
      </c>
      <c r="G93" s="121">
        <f t="shared" si="14"/>
        <v>0.86975349032120519</v>
      </c>
      <c r="H93" s="120">
        <f t="shared" si="15"/>
        <v>25932.511589789334</v>
      </c>
      <c r="I93" s="120">
        <f t="shared" si="16"/>
        <v>27903.157128720773</v>
      </c>
      <c r="J93" s="119">
        <f t="shared" si="17"/>
        <v>129850.47096407128</v>
      </c>
      <c r="K93" s="122">
        <f t="shared" si="9"/>
        <v>4.6536121473657879</v>
      </c>
      <c r="L93" s="117">
        <f t="shared" si="10"/>
        <v>0.13783005207329607</v>
      </c>
      <c r="M93" s="119">
        <f t="shared" si="11"/>
        <v>3845.8936000609465</v>
      </c>
      <c r="N93" s="119">
        <f>'Homme a'!G93</f>
        <v>279073.55999607063</v>
      </c>
      <c r="O93" s="118">
        <f>'Homme exp'!G93</f>
        <v>279226.30763750034</v>
      </c>
      <c r="P93" s="119">
        <f t="shared" si="12"/>
        <v>27903.157128720773</v>
      </c>
    </row>
    <row r="94" spans="1:16" x14ac:dyDescent="0.45">
      <c r="A94" s="115">
        <v>90</v>
      </c>
      <c r="B94" s="116">
        <v>46490</v>
      </c>
      <c r="C94" s="116">
        <v>47934</v>
      </c>
      <c r="D94" s="116">
        <v>3913</v>
      </c>
      <c r="E94" s="116">
        <v>3738</v>
      </c>
      <c r="F94" s="119">
        <f t="shared" si="13"/>
        <v>-117</v>
      </c>
      <c r="G94" s="121">
        <f t="shared" si="14"/>
        <v>0.8577518029007265</v>
      </c>
      <c r="H94" s="120">
        <f t="shared" si="15"/>
        <v>22243.658569885785</v>
      </c>
      <c r="I94" s="120">
        <f t="shared" si="16"/>
        <v>24057.263528659827</v>
      </c>
      <c r="J94" s="119">
        <f t="shared" si="17"/>
        <v>103917.95937428196</v>
      </c>
      <c r="K94" s="122">
        <f t="shared" si="9"/>
        <v>4.3196084729455091</v>
      </c>
      <c r="L94" s="117">
        <f t="shared" si="10"/>
        <v>0.14990224718898168</v>
      </c>
      <c r="M94" s="119">
        <f t="shared" si="11"/>
        <v>3606.2378641636387</v>
      </c>
      <c r="N94" s="119">
        <f>'Homme a'!G94</f>
        <v>240570.64000239433</v>
      </c>
      <c r="O94" s="118">
        <f>'Homme exp'!G94</f>
        <v>240671.53290523065</v>
      </c>
      <c r="P94" s="119">
        <f t="shared" si="12"/>
        <v>24057.263528659827</v>
      </c>
    </row>
    <row r="95" spans="1:16" x14ac:dyDescent="0.45">
      <c r="A95" s="115">
        <v>91</v>
      </c>
      <c r="B95" s="116">
        <v>37699</v>
      </c>
      <c r="C95" s="116">
        <v>38787</v>
      </c>
      <c r="D95" s="116">
        <v>3750</v>
      </c>
      <c r="E95" s="116">
        <v>3264</v>
      </c>
      <c r="F95" s="119">
        <f t="shared" si="13"/>
        <v>-215</v>
      </c>
      <c r="G95" s="121">
        <f t="shared" si="14"/>
        <v>0.83855980164932897</v>
      </c>
      <c r="H95" s="120">
        <f t="shared" si="15"/>
        <v>18652.637918318822</v>
      </c>
      <c r="I95" s="120">
        <f t="shared" si="16"/>
        <v>20451.025664496188</v>
      </c>
      <c r="J95" s="119">
        <f t="shared" si="17"/>
        <v>81674.300804396174</v>
      </c>
      <c r="K95" s="122">
        <f t="shared" si="9"/>
        <v>3.9936530394260901</v>
      </c>
      <c r="L95" s="117">
        <f t="shared" si="10"/>
        <v>0.16688966977349584</v>
      </c>
      <c r="M95" s="119">
        <f t="shared" si="11"/>
        <v>3413.0649196770573</v>
      </c>
      <c r="N95" s="119">
        <f>'Homme a'!G95</f>
        <v>204531.19384489013</v>
      </c>
      <c r="O95" s="118">
        <f>'Homme exp'!G95</f>
        <v>204665.4741767887</v>
      </c>
      <c r="P95" s="119">
        <f t="shared" si="12"/>
        <v>20451.025664496188</v>
      </c>
    </row>
    <row r="96" spans="1:16" x14ac:dyDescent="0.45">
      <c r="A96" s="115">
        <v>92</v>
      </c>
      <c r="B96" s="116">
        <v>30729</v>
      </c>
      <c r="C96" s="116">
        <v>31169</v>
      </c>
      <c r="D96" s="116">
        <v>3279</v>
      </c>
      <c r="E96" s="116">
        <v>3096</v>
      </c>
      <c r="F96" s="119">
        <f t="shared" si="13"/>
        <v>13</v>
      </c>
      <c r="G96" s="121">
        <f t="shared" si="14"/>
        <v>0.82647093925289417</v>
      </c>
      <c r="H96" s="120">
        <f t="shared" si="15"/>
        <v>15415.863179897106</v>
      </c>
      <c r="I96" s="120">
        <f t="shared" si="16"/>
        <v>17037.960744819131</v>
      </c>
      <c r="J96" s="119">
        <f t="shared" si="17"/>
        <v>63021.662886077349</v>
      </c>
      <c r="K96" s="122">
        <f t="shared" si="9"/>
        <v>3.6988970587481163</v>
      </c>
      <c r="L96" s="117">
        <f t="shared" si="10"/>
        <v>0.1863927767496627</v>
      </c>
      <c r="M96" s="119">
        <f t="shared" si="11"/>
        <v>3175.7528133785891</v>
      </c>
      <c r="N96" s="119">
        <f>'Homme a'!G96</f>
        <v>170352.74785156478</v>
      </c>
      <c r="O96" s="118">
        <f>'Homme exp'!G96</f>
        <v>170369.68598618271</v>
      </c>
      <c r="P96" s="119">
        <f t="shared" si="12"/>
        <v>17037.960744819131</v>
      </c>
    </row>
    <row r="97" spans="1:16" x14ac:dyDescent="0.45">
      <c r="A97" s="115">
        <v>93</v>
      </c>
      <c r="B97" s="116">
        <v>23767</v>
      </c>
      <c r="C97" s="116">
        <v>24702</v>
      </c>
      <c r="D97" s="116">
        <v>2912</v>
      </c>
      <c r="E97" s="116">
        <v>2673</v>
      </c>
      <c r="F97" s="119">
        <f t="shared" si="13"/>
        <v>-19</v>
      </c>
      <c r="G97" s="121">
        <f t="shared" si="14"/>
        <v>0.80442390012858278</v>
      </c>
      <c r="H97" s="120">
        <f t="shared" si="15"/>
        <v>12400.888783021446</v>
      </c>
      <c r="I97" s="120">
        <f t="shared" si="16"/>
        <v>13862.207931440542</v>
      </c>
      <c r="J97" s="119">
        <f t="shared" si="17"/>
        <v>47605.799706180245</v>
      </c>
      <c r="K97" s="122">
        <f t="shared" si="9"/>
        <v>3.4342148048585153</v>
      </c>
      <c r="L97" s="117">
        <f t="shared" si="10"/>
        <v>0.20636605032052513</v>
      </c>
      <c r="M97" s="119">
        <f t="shared" si="11"/>
        <v>2860.6890995332415</v>
      </c>
      <c r="N97" s="119">
        <f>'Homme a'!G97</f>
        <v>138607.7805165911</v>
      </c>
      <c r="O97" s="118">
        <f>'Homme exp'!G97</f>
        <v>138654.69880456661</v>
      </c>
      <c r="P97" s="119">
        <f t="shared" si="12"/>
        <v>13862.207931440542</v>
      </c>
    </row>
    <row r="98" spans="1:16" x14ac:dyDescent="0.45">
      <c r="A98" s="115">
        <v>94</v>
      </c>
      <c r="B98" s="116">
        <v>10692</v>
      </c>
      <c r="C98" s="116">
        <v>18503</v>
      </c>
      <c r="D98" s="116">
        <v>2432</v>
      </c>
      <c r="E98" s="116">
        <v>1538</v>
      </c>
      <c r="F98" s="119">
        <f t="shared" si="13"/>
        <v>-159</v>
      </c>
      <c r="G98" s="121">
        <f t="shared" si="14"/>
        <v>0.78448548812664909</v>
      </c>
      <c r="H98" s="120">
        <f t="shared" si="15"/>
        <v>9728.3172901528669</v>
      </c>
      <c r="I98" s="120">
        <f t="shared" si="16"/>
        <v>11001.5188319073</v>
      </c>
      <c r="J98" s="119">
        <f t="shared" si="17"/>
        <v>35204.910923158801</v>
      </c>
      <c r="K98" s="122">
        <f t="shared" si="9"/>
        <v>3.200004604914668</v>
      </c>
      <c r="L98" s="117">
        <f t="shared" si="10"/>
        <v>0.24274412394848247</v>
      </c>
      <c r="M98" s="119">
        <f t="shared" si="11"/>
        <v>2670.5540509540697</v>
      </c>
      <c r="N98" s="119">
        <f>'Homme a'!G98</f>
        <v>110046.18256026489</v>
      </c>
      <c r="O98" s="118">
        <f>'Homme exp'!G98</f>
        <v>110115.52926297144</v>
      </c>
      <c r="P98" s="119">
        <f t="shared" si="12"/>
        <v>11001.5188319073</v>
      </c>
    </row>
    <row r="99" spans="1:16" x14ac:dyDescent="0.45">
      <c r="A99" s="115">
        <v>95</v>
      </c>
      <c r="B99" s="116">
        <v>6657</v>
      </c>
      <c r="C99" s="116">
        <v>8243</v>
      </c>
      <c r="D99" s="116">
        <v>942</v>
      </c>
      <c r="E99" s="116">
        <v>877</v>
      </c>
      <c r="F99" s="119">
        <f t="shared" si="13"/>
        <v>31</v>
      </c>
      <c r="G99" s="121">
        <f t="shared" si="14"/>
        <v>0.76838664487508757</v>
      </c>
      <c r="H99" s="120">
        <f t="shared" si="15"/>
        <v>7475.1090828608649</v>
      </c>
      <c r="I99" s="120">
        <f t="shared" si="16"/>
        <v>8330.9647809532307</v>
      </c>
      <c r="J99" s="119">
        <f t="shared" si="17"/>
        <v>25476.593633005934</v>
      </c>
      <c r="K99" s="122">
        <f t="shared" si="9"/>
        <v>3.0580604171142465</v>
      </c>
      <c r="L99" s="117">
        <f t="shared" si="10"/>
        <v>0.22118802297805507</v>
      </c>
      <c r="M99" s="119">
        <f t="shared" si="11"/>
        <v>1842.7096293988507</v>
      </c>
      <c r="N99" s="119">
        <f>'Homme a'!G99</f>
        <v>83271.449283339127</v>
      </c>
      <c r="O99" s="118">
        <f>'Homme exp'!G99</f>
        <v>83894.973679825023</v>
      </c>
      <c r="P99" s="119">
        <f t="shared" si="12"/>
        <v>8330.9647809532307</v>
      </c>
    </row>
    <row r="100" spans="1:16" x14ac:dyDescent="0.45">
      <c r="A100" s="115">
        <v>96</v>
      </c>
      <c r="B100" s="116">
        <v>4035</v>
      </c>
      <c r="C100" s="116">
        <v>4993</v>
      </c>
      <c r="D100" s="116">
        <v>759</v>
      </c>
      <c r="E100" s="116">
        <v>640</v>
      </c>
      <c r="F100" s="119">
        <f t="shared" si="13"/>
        <v>-28</v>
      </c>
      <c r="G100" s="121">
        <f t="shared" si="14"/>
        <v>0.75372572632846602</v>
      </c>
      <c r="H100" s="120">
        <f t="shared" si="15"/>
        <v>5634.1820228638189</v>
      </c>
      <c r="I100" s="120">
        <f t="shared" si="16"/>
        <v>6488.2551515543801</v>
      </c>
      <c r="J100" s="119">
        <f t="shared" si="17"/>
        <v>18001.484550145069</v>
      </c>
      <c r="K100" s="122">
        <f t="shared" si="9"/>
        <v>2.7744723549955466</v>
      </c>
      <c r="L100" s="117">
        <f t="shared" si="10"/>
        <v>0.26964077285812965</v>
      </c>
      <c r="M100" s="119">
        <f t="shared" si="11"/>
        <v>1749.498133565864</v>
      </c>
      <c r="N100" s="119">
        <f>'Homme a'!G100</f>
        <v>64886.080945373338</v>
      </c>
      <c r="O100" s="118">
        <f>'Homme exp'!G100</f>
        <v>65720.087816401923</v>
      </c>
      <c r="P100" s="119">
        <f t="shared" si="12"/>
        <v>6488.2551515543801</v>
      </c>
    </row>
    <row r="101" spans="1:16" x14ac:dyDescent="0.45">
      <c r="A101" s="115">
        <v>97</v>
      </c>
      <c r="B101" s="116">
        <v>2557</v>
      </c>
      <c r="C101" s="116">
        <v>2865</v>
      </c>
      <c r="D101" s="116">
        <v>514</v>
      </c>
      <c r="E101" s="116">
        <v>446</v>
      </c>
      <c r="F101" s="119">
        <f t="shared" si="13"/>
        <v>-16</v>
      </c>
      <c r="G101" s="121">
        <f t="shared" si="14"/>
        <v>0.7134343183511298</v>
      </c>
      <c r="H101" s="120">
        <f t="shared" si="15"/>
        <v>4019.6188109480381</v>
      </c>
      <c r="I101" s="120">
        <f t="shared" si="16"/>
        <v>4738.7570179885161</v>
      </c>
      <c r="J101" s="119">
        <f t="shared" si="17"/>
        <v>12367.30252728125</v>
      </c>
      <c r="K101" s="122">
        <f t="shared" si="9"/>
        <v>2.6098199338633448</v>
      </c>
      <c r="L101" s="117">
        <f t="shared" si="10"/>
        <v>0.29805080204074047</v>
      </c>
      <c r="M101" s="119">
        <f t="shared" si="11"/>
        <v>1412.3903298876648</v>
      </c>
      <c r="N101" s="119">
        <f>'Homme a'!G101</f>
        <v>47390.410677005857</v>
      </c>
      <c r="O101" s="118">
        <f>'Homme exp'!G101</f>
        <v>48205.829156994871</v>
      </c>
      <c r="P101" s="119">
        <f t="shared" si="12"/>
        <v>4738.7570179885161</v>
      </c>
    </row>
    <row r="102" spans="1:16" x14ac:dyDescent="0.45">
      <c r="A102" s="115">
        <v>98</v>
      </c>
      <c r="B102" s="116">
        <v>2287</v>
      </c>
      <c r="C102" s="116">
        <v>1817</v>
      </c>
      <c r="D102" s="116">
        <v>352</v>
      </c>
      <c r="E102" s="116">
        <v>318</v>
      </c>
      <c r="F102" s="119">
        <f t="shared" si="13"/>
        <v>58</v>
      </c>
      <c r="G102" s="121">
        <f t="shared" si="14"/>
        <v>0.691415313225058</v>
      </c>
      <c r="H102" s="120">
        <f t="shared" si="15"/>
        <v>2779.2259992169729</v>
      </c>
      <c r="I102" s="120">
        <f t="shared" si="16"/>
        <v>3326.3666881008512</v>
      </c>
      <c r="J102" s="119">
        <f t="shared" si="17"/>
        <v>8347.6837163332129</v>
      </c>
      <c r="K102" s="122">
        <f t="shared" si="9"/>
        <v>2.5095500583849408</v>
      </c>
      <c r="L102" s="117">
        <f t="shared" si="10"/>
        <v>0.27928116728547975</v>
      </c>
      <c r="M102" s="119">
        <f t="shared" si="11"/>
        <v>928.99157147234109</v>
      </c>
      <c r="N102" s="119">
        <f>'Homme a'!G102</f>
        <v>33172.974284067168</v>
      </c>
      <c r="O102" s="118">
        <f>'Homme exp'!G102</f>
        <v>33830.645967701399</v>
      </c>
      <c r="P102" s="119">
        <f t="shared" si="12"/>
        <v>3326.3666881008512</v>
      </c>
    </row>
    <row r="103" spans="1:16" x14ac:dyDescent="0.45">
      <c r="A103" s="115">
        <v>99</v>
      </c>
      <c r="B103" s="116">
        <v>2202</v>
      </c>
      <c r="C103" s="116">
        <v>1629</v>
      </c>
      <c r="D103" s="116">
        <v>395</v>
      </c>
      <c r="E103" s="116">
        <v>357</v>
      </c>
      <c r="F103" s="119">
        <f t="shared" si="13"/>
        <v>55</v>
      </c>
      <c r="G103" s="121">
        <f t="shared" si="14"/>
        <v>0.69194210412616108</v>
      </c>
      <c r="H103" s="120">
        <f t="shared" si="15"/>
        <v>1923.0634857403247</v>
      </c>
      <c r="I103" s="120">
        <f t="shared" si="16"/>
        <v>2397.3751166285101</v>
      </c>
      <c r="J103" s="119">
        <f t="shared" si="17"/>
        <v>5568.45771711624</v>
      </c>
      <c r="K103" s="122">
        <f t="shared" si="9"/>
        <v>2.3227310897208713</v>
      </c>
      <c r="L103" s="117">
        <f t="shared" si="10"/>
        <v>0.32719080884773299</v>
      </c>
      <c r="M103" s="119">
        <f t="shared" si="11"/>
        <v>784.39910352111042</v>
      </c>
      <c r="N103" s="119">
        <f>'Homme a'!G103</f>
        <v>23925.407247168572</v>
      </c>
      <c r="O103" s="118">
        <f>'Homme exp'!G103</f>
        <v>24406.667566331311</v>
      </c>
      <c r="P103" s="119">
        <f t="shared" si="12"/>
        <v>2397.3751166285101</v>
      </c>
    </row>
    <row r="104" spans="1:16" x14ac:dyDescent="0.45">
      <c r="A104" s="115">
        <v>100</v>
      </c>
      <c r="B104" s="116">
        <v>1299</v>
      </c>
      <c r="C104" s="116">
        <v>1547</v>
      </c>
      <c r="D104" s="116">
        <v>322</v>
      </c>
      <c r="E104" s="116">
        <v>259</v>
      </c>
      <c r="F104" s="119">
        <f t="shared" si="13"/>
        <v>24</v>
      </c>
      <c r="G104" s="121">
        <f t="shared" si="14"/>
        <v>0.69331526648599817</v>
      </c>
      <c r="H104" s="120">
        <f t="shared" si="15"/>
        <v>1333.2892730855458</v>
      </c>
      <c r="I104" s="120">
        <f t="shared" si="16"/>
        <v>1612.9760131073997</v>
      </c>
      <c r="J104" s="119">
        <f t="shared" si="17"/>
        <v>3645.3942313759153</v>
      </c>
      <c r="K104" s="122">
        <f t="shared" si="9"/>
        <v>2.2600424319721037</v>
      </c>
      <c r="L104" s="117">
        <f t="shared" si="10"/>
        <v>0.33801919935934494</v>
      </c>
      <c r="M104" s="119">
        <f t="shared" si="11"/>
        <v>545.21686053639155</v>
      </c>
      <c r="N104" s="119">
        <f>'Homme a'!G104</f>
        <v>16134.25701491309</v>
      </c>
      <c r="O104" s="118">
        <f>'Homme exp'!G104</f>
        <v>16482.011332761649</v>
      </c>
      <c r="P104" s="119">
        <f t="shared" si="12"/>
        <v>1612.9760131073997</v>
      </c>
    </row>
    <row r="105" spans="1:16" x14ac:dyDescent="0.45">
      <c r="A105" s="115">
        <v>101</v>
      </c>
      <c r="B105" s="116">
        <v>803</v>
      </c>
      <c r="C105" s="116">
        <v>841</v>
      </c>
      <c r="D105" s="116">
        <v>202</v>
      </c>
      <c r="E105" s="116">
        <v>151</v>
      </c>
      <c r="F105" s="119">
        <f t="shared" si="13"/>
        <v>3</v>
      </c>
      <c r="G105" s="121">
        <f t="shared" si="14"/>
        <v>0.64552095347943106</v>
      </c>
      <c r="H105" s="120">
        <f t="shared" si="15"/>
        <v>860.66616282607902</v>
      </c>
      <c r="I105" s="120">
        <f t="shared" si="16"/>
        <v>1067.7591525710081</v>
      </c>
      <c r="J105" s="119">
        <f t="shared" si="17"/>
        <v>2312.1049582903697</v>
      </c>
      <c r="K105" s="122">
        <f t="shared" si="9"/>
        <v>2.165380603596943</v>
      </c>
      <c r="L105" s="117">
        <f t="shared" si="10"/>
        <v>0.34496020603991429</v>
      </c>
      <c r="M105" s="119">
        <f t="shared" si="11"/>
        <v>368.33441727189927</v>
      </c>
      <c r="N105" s="119">
        <f>'Homme a'!G105</f>
        <v>10691.882353488927</v>
      </c>
      <c r="O105" s="118">
        <f>'Homme exp'!G105</f>
        <v>10956.985781935793</v>
      </c>
      <c r="P105" s="119">
        <f t="shared" si="12"/>
        <v>1067.7591525710081</v>
      </c>
    </row>
    <row r="106" spans="1:16" x14ac:dyDescent="0.45">
      <c r="A106" s="115">
        <v>102</v>
      </c>
      <c r="B106" s="116">
        <v>476</v>
      </c>
      <c r="C106" s="116">
        <v>554</v>
      </c>
      <c r="D106" s="116">
        <v>104</v>
      </c>
      <c r="E106" s="116">
        <v>100</v>
      </c>
      <c r="F106" s="119">
        <f t="shared" si="13"/>
        <v>6</v>
      </c>
      <c r="G106" s="121">
        <f t="shared" si="14"/>
        <v>0.68362282878411906</v>
      </c>
      <c r="H106" s="120">
        <f t="shared" si="15"/>
        <v>588.37103686993737</v>
      </c>
      <c r="I106" s="120">
        <f t="shared" si="16"/>
        <v>699.42473529910887</v>
      </c>
      <c r="J106" s="119">
        <f t="shared" si="17"/>
        <v>1451.4387954642907</v>
      </c>
      <c r="K106" s="122">
        <f t="shared" si="9"/>
        <v>2.0751893981038334</v>
      </c>
      <c r="L106" s="117">
        <f t="shared" si="10"/>
        <v>0.33258469497192611</v>
      </c>
      <c r="M106" s="119">
        <f t="shared" si="11"/>
        <v>232.61796224527427</v>
      </c>
      <c r="N106" s="119">
        <f>'Homme a'!G106</f>
        <v>6999.9978921963184</v>
      </c>
      <c r="O106" s="118">
        <f>'Homme exp'!G106</f>
        <v>7131.6087100117611</v>
      </c>
      <c r="P106" s="119">
        <f t="shared" si="12"/>
        <v>699.42473529910887</v>
      </c>
    </row>
    <row r="107" spans="1:16" x14ac:dyDescent="0.45">
      <c r="A107" s="115">
        <v>103</v>
      </c>
      <c r="B107" s="116">
        <v>291</v>
      </c>
      <c r="C107" s="116">
        <v>337</v>
      </c>
      <c r="D107" s="116">
        <v>55</v>
      </c>
      <c r="E107" s="116">
        <v>52</v>
      </c>
      <c r="F107" s="119">
        <f t="shared" si="13"/>
        <v>16</v>
      </c>
      <c r="G107" s="121">
        <f t="shared" si="14"/>
        <v>0.67975206611570249</v>
      </c>
      <c r="H107" s="120">
        <f t="shared" si="15"/>
        <v>399.94642795497811</v>
      </c>
      <c r="I107" s="120">
        <f t="shared" si="16"/>
        <v>466.8067730538346</v>
      </c>
      <c r="J107" s="119">
        <f t="shared" si="17"/>
        <v>863.06775859435334</v>
      </c>
      <c r="K107" s="122">
        <f t="shared" si="9"/>
        <v>1.8488758270326551</v>
      </c>
      <c r="L107" s="117">
        <f t="shared" si="10"/>
        <v>0.29819293478260867</v>
      </c>
      <c r="M107" s="119">
        <f t="shared" si="11"/>
        <v>139.1984816333221</v>
      </c>
      <c r="N107" s="119">
        <f>'Homme a'!G107</f>
        <v>4655.4607830453306</v>
      </c>
      <c r="O107" s="118">
        <f>'Homme exp'!G107</f>
        <v>4799.0612681381417</v>
      </c>
      <c r="P107" s="119">
        <f t="shared" si="12"/>
        <v>466.8067730538346</v>
      </c>
    </row>
    <row r="108" spans="1:16" x14ac:dyDescent="0.45">
      <c r="A108" s="115">
        <v>104</v>
      </c>
      <c r="B108" s="116">
        <v>133</v>
      </c>
      <c r="C108" s="116">
        <v>198</v>
      </c>
      <c r="D108" s="116">
        <v>34</v>
      </c>
      <c r="E108" s="116">
        <v>22</v>
      </c>
      <c r="F108" s="119">
        <f t="shared" si="13"/>
        <v>-7</v>
      </c>
      <c r="G108" s="121">
        <f t="shared" si="14"/>
        <v>0.7008695652173913</v>
      </c>
      <c r="H108" s="120">
        <f t="shared" si="15"/>
        <v>280.3102790710542</v>
      </c>
      <c r="I108" s="120">
        <f t="shared" si="16"/>
        <v>327.6082914205125</v>
      </c>
      <c r="J108" s="119">
        <f t="shared" si="17"/>
        <v>463.12133063937523</v>
      </c>
      <c r="K108" s="122">
        <f t="shared" si="9"/>
        <v>1.4136434967237153</v>
      </c>
      <c r="L108" s="117">
        <f t="shared" si="10"/>
        <v>0.26129155622370809</v>
      </c>
      <c r="M108" s="119">
        <f t="shared" si="11"/>
        <v>85.60128029705578</v>
      </c>
      <c r="N108" s="119">
        <f>'Homme a'!G108</f>
        <v>3287.088661975069</v>
      </c>
      <c r="O108" s="118">
        <f>'Homme exp'!G108</f>
        <v>3413.2195602838156</v>
      </c>
      <c r="P108" s="119">
        <f t="shared" si="12"/>
        <v>327.6082914205125</v>
      </c>
    </row>
    <row r="109" spans="1:16" x14ac:dyDescent="0.45">
      <c r="A109" s="115">
        <v>105</v>
      </c>
      <c r="B109" s="116">
        <v>127</v>
      </c>
      <c r="C109" s="116">
        <v>133</v>
      </c>
      <c r="D109" s="116">
        <v>34</v>
      </c>
      <c r="E109" s="116">
        <v>34</v>
      </c>
      <c r="F109" s="119">
        <f t="shared" si="13"/>
        <v>56</v>
      </c>
      <c r="G109" s="121">
        <f t="shared" si="14"/>
        <v>0.65217391304347827</v>
      </c>
      <c r="H109" s="120">
        <f t="shared" si="15"/>
        <v>182.81105156807882</v>
      </c>
      <c r="I109" s="120">
        <f t="shared" si="16"/>
        <v>242.00701112345672</v>
      </c>
      <c r="J109" s="119">
        <f t="shared" si="17"/>
        <v>182.81105156832103</v>
      </c>
      <c r="K109" s="122">
        <f>H109/I109</f>
        <v>0.75539568345323749</v>
      </c>
      <c r="L109" s="117">
        <f t="shared" si="10"/>
        <v>1</v>
      </c>
      <c r="M109" s="119">
        <f t="shared" si="11"/>
        <v>242.00701112345672</v>
      </c>
      <c r="N109" s="119">
        <f>'Homme a'!G109</f>
        <v>2341.3156148848871</v>
      </c>
      <c r="O109" s="118">
        <f>'Homme exp'!G109</f>
        <v>2433.3950407553079</v>
      </c>
      <c r="P109" s="119">
        <f t="shared" si="12"/>
        <v>242.00701112345672</v>
      </c>
    </row>
    <row r="110" spans="1:16" x14ac:dyDescent="0.45">
      <c r="B110" s="116"/>
      <c r="C110" s="116"/>
      <c r="D110" s="116"/>
      <c r="E110" s="116"/>
      <c r="F110" s="118"/>
      <c r="H110" s="120"/>
    </row>
    <row r="111" spans="1:16" x14ac:dyDescent="0.45">
      <c r="B111" s="116"/>
      <c r="C111" s="116"/>
      <c r="D111" s="116"/>
      <c r="E111" s="116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11"/>
  <sheetViews>
    <sheetView workbookViewId="0">
      <selection activeCell="D52" sqref="D52"/>
    </sheetView>
  </sheetViews>
  <sheetFormatPr baseColWidth="10" defaultRowHeight="14.25" x14ac:dyDescent="0.45"/>
  <cols>
    <col min="1" max="1" width="6.33203125" style="61" customWidth="1"/>
    <col min="2" max="3" width="11.33203125" style="61"/>
    <col min="4" max="4" width="7" style="61" customWidth="1"/>
    <col min="5" max="5" width="8.265625" style="61" customWidth="1"/>
    <col min="6" max="6" width="7.59765625" customWidth="1"/>
    <col min="7" max="7" width="8.796875" customWidth="1"/>
    <col min="11" max="11" width="8.33203125" customWidth="1"/>
    <col min="13" max="13" width="8.265625" customWidth="1"/>
  </cols>
  <sheetData>
    <row r="1" spans="1:13" x14ac:dyDescent="0.45">
      <c r="B1" s="61" t="s">
        <v>159</v>
      </c>
      <c r="D1" s="113" t="s">
        <v>230</v>
      </c>
      <c r="E1" s="101">
        <v>381883</v>
      </c>
    </row>
    <row r="2" spans="1:13" x14ac:dyDescent="0.45">
      <c r="B2" s="72" t="s">
        <v>29</v>
      </c>
      <c r="C2" s="72" t="s">
        <v>29</v>
      </c>
      <c r="D2" s="72" t="s">
        <v>29</v>
      </c>
      <c r="E2" s="72" t="s">
        <v>29</v>
      </c>
      <c r="F2" s="72" t="s">
        <v>29</v>
      </c>
      <c r="G2" s="72" t="s">
        <v>29</v>
      </c>
      <c r="H2" s="72" t="s">
        <v>29</v>
      </c>
      <c r="I2" s="72" t="s">
        <v>29</v>
      </c>
      <c r="J2" s="72" t="s">
        <v>29</v>
      </c>
      <c r="K2" s="72" t="s">
        <v>29</v>
      </c>
      <c r="L2" s="72" t="s">
        <v>29</v>
      </c>
      <c r="M2" s="72" t="s">
        <v>29</v>
      </c>
    </row>
    <row r="3" spans="1:13" ht="15.75" x14ac:dyDescent="0.55000000000000004">
      <c r="A3" s="61" t="s">
        <v>0</v>
      </c>
      <c r="B3" s="62" t="s">
        <v>160</v>
      </c>
      <c r="C3" s="62" t="s">
        <v>161</v>
      </c>
      <c r="D3" s="62" t="s">
        <v>162</v>
      </c>
      <c r="E3" s="62" t="s">
        <v>163</v>
      </c>
      <c r="F3" s="127" t="s">
        <v>231</v>
      </c>
      <c r="G3" s="127" t="s">
        <v>236</v>
      </c>
      <c r="H3" s="63" t="s">
        <v>169</v>
      </c>
      <c r="I3" s="62" t="s">
        <v>165</v>
      </c>
      <c r="J3" s="64" t="s">
        <v>171</v>
      </c>
      <c r="K3" s="64" t="s">
        <v>172</v>
      </c>
      <c r="L3" s="63" t="s">
        <v>166</v>
      </c>
      <c r="M3" s="63" t="s">
        <v>167</v>
      </c>
    </row>
    <row r="4" spans="1:13" x14ac:dyDescent="0.45">
      <c r="A4" s="61">
        <v>0</v>
      </c>
      <c r="B4" s="65">
        <v>367577</v>
      </c>
      <c r="C4" s="65">
        <v>368054</v>
      </c>
      <c r="D4" s="65">
        <v>996</v>
      </c>
      <c r="E4" s="65">
        <v>156</v>
      </c>
      <c r="F4" s="118">
        <f>C4+D4-E1</f>
        <v>-12833</v>
      </c>
      <c r="G4" s="117">
        <f>1-D4/(E1+F4)</f>
        <v>0.99730117870207291</v>
      </c>
      <c r="H4" s="120">
        <f>I4*G4</f>
        <v>99730.117870207294</v>
      </c>
      <c r="I4" s="116">
        <v>100000</v>
      </c>
      <c r="J4" s="119">
        <f>SUM(H4:H109)</f>
        <v>8541410.0320591889</v>
      </c>
      <c r="K4" s="122">
        <f>J4/I4</f>
        <v>85.414100320591885</v>
      </c>
      <c r="L4" s="117">
        <f>M4/I4</f>
        <v>3.1213944912642181E-3</v>
      </c>
      <c r="M4" s="119">
        <f>I4-I5</f>
        <v>312.13944912642182</v>
      </c>
    </row>
    <row r="5" spans="1:13" x14ac:dyDescent="0.45">
      <c r="A5" s="61">
        <v>1</v>
      </c>
      <c r="B5" s="65">
        <v>370608</v>
      </c>
      <c r="C5" s="65">
        <v>368557</v>
      </c>
      <c r="D5" s="65">
        <v>51</v>
      </c>
      <c r="E5" s="65">
        <v>47</v>
      </c>
      <c r="F5" s="119">
        <f>C5-(B4-E4-D5)</f>
        <v>1187</v>
      </c>
      <c r="G5" s="121">
        <f>1-(E4+D5)/(B4+0.5*F5)</f>
        <v>0.99943776049411892</v>
      </c>
      <c r="H5" s="120">
        <f>H4*G5</f>
        <v>99674.045658014482</v>
      </c>
      <c r="I5" s="120">
        <f>H4-(E4/(D5+E4))*(H4-H5)</f>
        <v>99687.860550873578</v>
      </c>
      <c r="J5" s="119">
        <f>J4-H4</f>
        <v>8441679.9141889811</v>
      </c>
      <c r="K5" s="122">
        <f t="shared" ref="K5:K68" si="0">J5/I5</f>
        <v>84.681122330646758</v>
      </c>
      <c r="L5" s="117">
        <f t="shared" ref="L5:L68" si="1">M5/I5</f>
        <v>2.6507162627695035E-4</v>
      </c>
      <c r="M5" s="119">
        <f t="shared" ref="M5:M68" si="2">I5-I6</f>
        <v>26.424423316289904</v>
      </c>
    </row>
    <row r="6" spans="1:13" x14ac:dyDescent="0.45">
      <c r="A6" s="61">
        <v>2</v>
      </c>
      <c r="B6" s="65">
        <v>376860</v>
      </c>
      <c r="C6" s="65">
        <v>372349</v>
      </c>
      <c r="D6" s="65">
        <v>34</v>
      </c>
      <c r="E6" s="65">
        <v>29</v>
      </c>
      <c r="F6" s="119">
        <f t="shared" ref="F6:F69" si="3">C6-(B5-E5-D6)</f>
        <v>1822</v>
      </c>
      <c r="G6" s="121">
        <f t="shared" ref="G6:G69" si="4">1-(E5+D6)/(B5+0.5*F6)</f>
        <v>0.99978197615734321</v>
      </c>
      <c r="H6" s="120">
        <f t="shared" ref="H6:H69" si="5">H5*G6</f>
        <v>99652.314339566976</v>
      </c>
      <c r="I6" s="120">
        <f t="shared" ref="I6:I69" si="6">H5-(E5/(D6+E5))*(H5-H6)</f>
        <v>99661.436127557288</v>
      </c>
      <c r="J6" s="119">
        <f t="shared" ref="J6:J69" si="7">J5-H5</f>
        <v>8342005.8685309663</v>
      </c>
      <c r="K6" s="122">
        <f t="shared" si="0"/>
        <v>83.703448321314383</v>
      </c>
      <c r="L6" s="117">
        <f t="shared" si="1"/>
        <v>1.6820167336146545E-4</v>
      </c>
      <c r="M6" s="119">
        <f t="shared" si="2"/>
        <v>16.763220326261944</v>
      </c>
    </row>
    <row r="7" spans="1:13" x14ac:dyDescent="0.45">
      <c r="A7" s="61">
        <v>3</v>
      </c>
      <c r="B7" s="65">
        <v>385558</v>
      </c>
      <c r="C7" s="65">
        <v>379472</v>
      </c>
      <c r="D7" s="65">
        <v>20</v>
      </c>
      <c r="E7" s="65">
        <v>14</v>
      </c>
      <c r="F7" s="119">
        <f t="shared" si="3"/>
        <v>2661</v>
      </c>
      <c r="G7" s="121">
        <f t="shared" si="4"/>
        <v>0.99987043566668121</v>
      </c>
      <c r="H7" s="120">
        <f t="shared" si="5"/>
        <v>99639.4029538959</v>
      </c>
      <c r="I7" s="120">
        <f t="shared" si="6"/>
        <v>99644.672907231026</v>
      </c>
      <c r="J7" s="119">
        <f t="shared" si="7"/>
        <v>8242353.5541913994</v>
      </c>
      <c r="K7" s="122">
        <f t="shared" si="0"/>
        <v>82.717453063095633</v>
      </c>
      <c r="L7" s="117">
        <f t="shared" si="1"/>
        <v>8.9044763818947094E-5</v>
      </c>
      <c r="M7" s="119">
        <f t="shared" si="2"/>
        <v>8.872836364840623</v>
      </c>
    </row>
    <row r="8" spans="1:13" x14ac:dyDescent="0.45">
      <c r="A8" s="61">
        <v>4</v>
      </c>
      <c r="B8" s="65">
        <v>384777</v>
      </c>
      <c r="C8" s="65">
        <v>388768</v>
      </c>
      <c r="D8" s="65">
        <v>13</v>
      </c>
      <c r="E8" s="65">
        <v>12</v>
      </c>
      <c r="F8" s="119">
        <f t="shared" si="3"/>
        <v>3237</v>
      </c>
      <c r="G8" s="121">
        <f t="shared" si="4"/>
        <v>0.99993026436263566</v>
      </c>
      <c r="H8" s="120">
        <f t="shared" si="5"/>
        <v>99632.454536624311</v>
      </c>
      <c r="I8" s="120">
        <f t="shared" si="6"/>
        <v>99635.800070866186</v>
      </c>
      <c r="J8" s="119">
        <f t="shared" si="7"/>
        <v>8142714.1512375036</v>
      </c>
      <c r="K8" s="122">
        <f t="shared" si="0"/>
        <v>81.724783114563039</v>
      </c>
      <c r="L8" s="117">
        <f t="shared" si="1"/>
        <v>6.4669504102007194E-5</v>
      </c>
      <c r="M8" s="119">
        <f t="shared" si="2"/>
        <v>6.443397781389649</v>
      </c>
    </row>
    <row r="9" spans="1:13" x14ac:dyDescent="0.45">
      <c r="A9" s="61">
        <v>5</v>
      </c>
      <c r="B9" s="65">
        <v>387207</v>
      </c>
      <c r="C9" s="65">
        <v>387075</v>
      </c>
      <c r="D9" s="65">
        <v>16</v>
      </c>
      <c r="E9" s="65">
        <v>11</v>
      </c>
      <c r="F9" s="119">
        <f t="shared" si="3"/>
        <v>2326</v>
      </c>
      <c r="G9" s="121">
        <f t="shared" si="4"/>
        <v>0.9999274498626729</v>
      </c>
      <c r="H9" s="120">
        <f t="shared" si="5"/>
        <v>99625.226188365443</v>
      </c>
      <c r="I9" s="120">
        <f t="shared" si="6"/>
        <v>99629.356673084796</v>
      </c>
      <c r="J9" s="119">
        <f t="shared" si="7"/>
        <v>8043081.6967008794</v>
      </c>
      <c r="K9" s="122">
        <f t="shared" si="0"/>
        <v>80.730037463684084</v>
      </c>
      <c r="L9" s="117">
        <f t="shared" si="1"/>
        <v>6.9764151831747633E-5</v>
      </c>
      <c r="M9" s="119">
        <f t="shared" si="2"/>
        <v>6.9505575658404268</v>
      </c>
    </row>
    <row r="10" spans="1:13" x14ac:dyDescent="0.45">
      <c r="A10" s="61">
        <v>6</v>
      </c>
      <c r="B10" s="65">
        <v>386264</v>
      </c>
      <c r="C10" s="65">
        <v>389969</v>
      </c>
      <c r="D10" s="65">
        <v>11</v>
      </c>
      <c r="E10" s="65">
        <v>17</v>
      </c>
      <c r="F10" s="119">
        <f t="shared" si="3"/>
        <v>2784</v>
      </c>
      <c r="G10" s="121">
        <f t="shared" si="4"/>
        <v>0.99994338637001123</v>
      </c>
      <c r="H10" s="120">
        <f t="shared" si="5"/>
        <v>99619.586042672468</v>
      </c>
      <c r="I10" s="120">
        <f t="shared" si="6"/>
        <v>99622.406115518956</v>
      </c>
      <c r="J10" s="119">
        <f t="shared" si="7"/>
        <v>7943456.470512514</v>
      </c>
      <c r="K10" s="122">
        <f t="shared" si="0"/>
        <v>79.735641611602276</v>
      </c>
      <c r="L10" s="117">
        <f t="shared" si="1"/>
        <v>7.2185041932772088E-5</v>
      </c>
      <c r="M10" s="119">
        <f t="shared" si="2"/>
        <v>7.1912475628923858</v>
      </c>
    </row>
    <row r="11" spans="1:13" x14ac:dyDescent="0.45">
      <c r="A11" s="61">
        <v>7</v>
      </c>
      <c r="B11" s="65">
        <v>392717</v>
      </c>
      <c r="C11" s="65">
        <v>388572</v>
      </c>
      <c r="D11" s="65">
        <v>11</v>
      </c>
      <c r="E11" s="65">
        <v>15</v>
      </c>
      <c r="F11" s="119">
        <f t="shared" si="3"/>
        <v>2336</v>
      </c>
      <c r="G11" s="121">
        <f t="shared" si="4"/>
        <v>0.99992772925313345</v>
      </c>
      <c r="H11" s="120">
        <f t="shared" si="5"/>
        <v>99612.386460786627</v>
      </c>
      <c r="I11" s="120">
        <f t="shared" si="6"/>
        <v>99615.214867956063</v>
      </c>
      <c r="J11" s="119">
        <f t="shared" si="7"/>
        <v>7843836.8844698416</v>
      </c>
      <c r="K11" s="122">
        <f t="shared" si="0"/>
        <v>78.741353867149314</v>
      </c>
      <c r="L11" s="117">
        <f t="shared" si="1"/>
        <v>6.6483031587138226E-5</v>
      </c>
      <c r="M11" s="119">
        <f t="shared" si="2"/>
        <v>6.622721476625884</v>
      </c>
    </row>
    <row r="12" spans="1:13" x14ac:dyDescent="0.45">
      <c r="A12" s="61">
        <v>8</v>
      </c>
      <c r="B12" s="65">
        <v>384837</v>
      </c>
      <c r="C12" s="65">
        <v>394839</v>
      </c>
      <c r="D12" s="65">
        <v>21</v>
      </c>
      <c r="E12" s="65">
        <v>12</v>
      </c>
      <c r="F12" s="119">
        <f t="shared" si="3"/>
        <v>2158</v>
      </c>
      <c r="G12" s="121">
        <f t="shared" si="4"/>
        <v>0.99990858210850286</v>
      </c>
      <c r="H12" s="120">
        <f t="shared" si="5"/>
        <v>99603.280106449383</v>
      </c>
      <c r="I12" s="120">
        <f t="shared" si="6"/>
        <v>99608.592146479437</v>
      </c>
      <c r="J12" s="119">
        <f t="shared" si="7"/>
        <v>7744224.4980090549</v>
      </c>
      <c r="K12" s="122">
        <f t="shared" si="0"/>
        <v>77.746551086886001</v>
      </c>
      <c r="L12" s="117">
        <f t="shared" si="1"/>
        <v>8.4436795133771951E-5</v>
      </c>
      <c r="M12" s="119">
        <f t="shared" si="2"/>
        <v>8.4106302886357298</v>
      </c>
    </row>
    <row r="13" spans="1:13" x14ac:dyDescent="0.45">
      <c r="A13" s="61">
        <v>9</v>
      </c>
      <c r="B13" s="65">
        <v>383154</v>
      </c>
      <c r="C13" s="65">
        <v>386613</v>
      </c>
      <c r="D13" s="65">
        <v>11</v>
      </c>
      <c r="E13" s="65">
        <v>15</v>
      </c>
      <c r="F13" s="119">
        <f t="shared" si="3"/>
        <v>1799</v>
      </c>
      <c r="G13" s="121">
        <f t="shared" si="4"/>
        <v>0.9999403738043976</v>
      </c>
      <c r="H13" s="120">
        <f t="shared" si="5"/>
        <v>99597.34114178711</v>
      </c>
      <c r="I13" s="120">
        <f t="shared" si="6"/>
        <v>99600.181516190802</v>
      </c>
      <c r="J13" s="119">
        <f t="shared" si="7"/>
        <v>7644621.2179026054</v>
      </c>
      <c r="K13" s="122">
        <f t="shared" si="0"/>
        <v>76.753085200551681</v>
      </c>
      <c r="L13" s="117">
        <f t="shared" si="1"/>
        <v>6.7563236286850224E-5</v>
      </c>
      <c r="M13" s="119">
        <f t="shared" si="2"/>
        <v>6.7293105979915708</v>
      </c>
    </row>
    <row r="14" spans="1:13" x14ac:dyDescent="0.45">
      <c r="A14" s="61">
        <v>10</v>
      </c>
      <c r="B14" s="65">
        <v>381395</v>
      </c>
      <c r="C14" s="65">
        <v>385135</v>
      </c>
      <c r="D14" s="65">
        <v>9</v>
      </c>
      <c r="E14" s="65">
        <v>14</v>
      </c>
      <c r="F14" s="119">
        <f t="shared" si="3"/>
        <v>2005</v>
      </c>
      <c r="G14" s="121">
        <f t="shared" si="4"/>
        <v>0.99993752546162828</v>
      </c>
      <c r="H14" s="120">
        <f t="shared" si="5"/>
        <v>99591.118843876233</v>
      </c>
      <c r="I14" s="120">
        <f t="shared" si="6"/>
        <v>99593.45220559281</v>
      </c>
      <c r="J14" s="119">
        <f t="shared" si="7"/>
        <v>7545023.8767608181</v>
      </c>
      <c r="K14" s="122">
        <f t="shared" si="0"/>
        <v>75.758232189657107</v>
      </c>
      <c r="L14" s="117">
        <f t="shared" si="1"/>
        <v>6.0048559658560216E-5</v>
      </c>
      <c r="M14" s="119">
        <f t="shared" si="2"/>
        <v>5.9804433563695056</v>
      </c>
    </row>
    <row r="15" spans="1:13" x14ac:dyDescent="0.45">
      <c r="A15" s="61">
        <v>11</v>
      </c>
      <c r="B15" s="65">
        <v>383448</v>
      </c>
      <c r="C15" s="65">
        <v>383175</v>
      </c>
      <c r="D15" s="65">
        <v>14</v>
      </c>
      <c r="E15" s="65">
        <v>16</v>
      </c>
      <c r="F15" s="119">
        <f t="shared" si="3"/>
        <v>1808</v>
      </c>
      <c r="G15" s="121">
        <f t="shared" si="4"/>
        <v>0.99992675889813998</v>
      </c>
      <c r="H15" s="120">
        <f t="shared" si="5"/>
        <v>99583.824680596634</v>
      </c>
      <c r="I15" s="120">
        <f t="shared" si="6"/>
        <v>99587.471762236441</v>
      </c>
      <c r="J15" s="119">
        <f t="shared" si="7"/>
        <v>7445432.7579169422</v>
      </c>
      <c r="K15" s="122">
        <f t="shared" si="0"/>
        <v>74.762745013678014</v>
      </c>
      <c r="L15" s="117">
        <f t="shared" si="1"/>
        <v>7.8279655902724875E-5</v>
      </c>
      <c r="M15" s="119">
        <f t="shared" si="2"/>
        <v>7.7956730217701988</v>
      </c>
    </row>
    <row r="16" spans="1:13" x14ac:dyDescent="0.45">
      <c r="A16" s="61">
        <v>12</v>
      </c>
      <c r="B16" s="65">
        <v>390100</v>
      </c>
      <c r="C16" s="65">
        <v>384660</v>
      </c>
      <c r="D16" s="65">
        <v>12</v>
      </c>
      <c r="E16" s="65">
        <v>6</v>
      </c>
      <c r="F16" s="119">
        <f t="shared" si="3"/>
        <v>1240</v>
      </c>
      <c r="G16" s="121">
        <f t="shared" si="4"/>
        <v>0.99992709624337361</v>
      </c>
      <c r="H16" s="120">
        <f t="shared" si="5"/>
        <v>99576.564645678198</v>
      </c>
      <c r="I16" s="120">
        <f t="shared" si="6"/>
        <v>99579.67608921467</v>
      </c>
      <c r="J16" s="119">
        <f t="shared" si="7"/>
        <v>7345848.9332363456</v>
      </c>
      <c r="K16" s="122">
        <f t="shared" si="0"/>
        <v>73.768556212766839</v>
      </c>
      <c r="L16" s="117">
        <f t="shared" si="1"/>
        <v>4.6598351955952504E-5</v>
      </c>
      <c r="M16" s="119">
        <f t="shared" si="2"/>
        <v>4.6402487940649735</v>
      </c>
    </row>
    <row r="17" spans="1:13" x14ac:dyDescent="0.45">
      <c r="A17" s="61">
        <v>13</v>
      </c>
      <c r="B17" s="65">
        <v>397859</v>
      </c>
      <c r="C17" s="65">
        <v>391481</v>
      </c>
      <c r="D17" s="65">
        <v>16</v>
      </c>
      <c r="E17" s="65">
        <v>20</v>
      </c>
      <c r="F17" s="119">
        <f t="shared" si="3"/>
        <v>1403</v>
      </c>
      <c r="G17" s="121">
        <f t="shared" si="4"/>
        <v>0.99994370543613575</v>
      </c>
      <c r="H17" s="120">
        <f t="shared" si="5"/>
        <v>99570.959026400364</v>
      </c>
      <c r="I17" s="120">
        <f t="shared" si="6"/>
        <v>99575.035840420605</v>
      </c>
      <c r="J17" s="119">
        <f t="shared" si="7"/>
        <v>7246272.3685906678</v>
      </c>
      <c r="K17" s="122">
        <f t="shared" si="0"/>
        <v>72.771978512802903</v>
      </c>
      <c r="L17" s="117">
        <f t="shared" si="1"/>
        <v>9.1101092744635763E-5</v>
      </c>
      <c r="M17" s="119">
        <f t="shared" si="2"/>
        <v>9.071394575148588</v>
      </c>
    </row>
    <row r="18" spans="1:13" x14ac:dyDescent="0.45">
      <c r="A18" s="61">
        <v>14</v>
      </c>
      <c r="B18" s="65">
        <v>379063</v>
      </c>
      <c r="C18" s="65">
        <v>399541</v>
      </c>
      <c r="D18" s="65">
        <v>12</v>
      </c>
      <c r="E18" s="65">
        <v>21</v>
      </c>
      <c r="F18" s="119">
        <f t="shared" si="3"/>
        <v>1714</v>
      </c>
      <c r="G18" s="121">
        <f t="shared" si="4"/>
        <v>0.9999197423730174</v>
      </c>
      <c r="H18" s="120">
        <f t="shared" si="5"/>
        <v>99562.967697512518</v>
      </c>
      <c r="I18" s="120">
        <f t="shared" si="6"/>
        <v>99565.964445845457</v>
      </c>
      <c r="J18" s="119">
        <f t="shared" si="7"/>
        <v>7146701.4095642678</v>
      </c>
      <c r="K18" s="122">
        <f t="shared" si="0"/>
        <v>71.778558560052943</v>
      </c>
      <c r="L18" s="117">
        <f t="shared" si="1"/>
        <v>8.5367759447901631E-5</v>
      </c>
      <c r="M18" s="119">
        <f t="shared" si="2"/>
        <v>8.4997233020112617</v>
      </c>
    </row>
    <row r="19" spans="1:13" x14ac:dyDescent="0.45">
      <c r="A19" s="61">
        <v>15</v>
      </c>
      <c r="B19" s="65">
        <v>378971</v>
      </c>
      <c r="C19" s="65">
        <v>380781</v>
      </c>
      <c r="D19" s="65">
        <v>23</v>
      </c>
      <c r="E19" s="65">
        <v>21</v>
      </c>
      <c r="F19" s="119">
        <f t="shared" si="3"/>
        <v>1762</v>
      </c>
      <c r="G19" s="121">
        <f t="shared" si="4"/>
        <v>0.99988419346008883</v>
      </c>
      <c r="H19" s="120">
        <f t="shared" si="5"/>
        <v>99551.437654720183</v>
      </c>
      <c r="I19" s="120">
        <f t="shared" si="6"/>
        <v>99557.464722543446</v>
      </c>
      <c r="J19" s="119">
        <f t="shared" si="7"/>
        <v>7047138.4418667555</v>
      </c>
      <c r="K19" s="122">
        <f t="shared" si="0"/>
        <v>70.784631383557382</v>
      </c>
      <c r="L19" s="117">
        <f t="shared" si="1"/>
        <v>1.1580232179370276E-4</v>
      </c>
      <c r="M19" s="119">
        <f t="shared" si="2"/>
        <v>11.528985566765186</v>
      </c>
    </row>
    <row r="20" spans="1:13" x14ac:dyDescent="0.45">
      <c r="A20" s="61">
        <v>16</v>
      </c>
      <c r="B20" s="65">
        <v>372052</v>
      </c>
      <c r="C20" s="65">
        <v>380938</v>
      </c>
      <c r="D20" s="65">
        <v>16</v>
      </c>
      <c r="E20" s="65">
        <v>26</v>
      </c>
      <c r="F20" s="119">
        <f t="shared" si="3"/>
        <v>2004</v>
      </c>
      <c r="G20" s="121">
        <f t="shared" si="4"/>
        <v>0.99990262466017321</v>
      </c>
      <c r="H20" s="120">
        <f t="shared" si="5"/>
        <v>99541.743799648306</v>
      </c>
      <c r="I20" s="120">
        <f t="shared" si="6"/>
        <v>99545.93573697668</v>
      </c>
      <c r="J20" s="119">
        <f t="shared" si="7"/>
        <v>6947587.0042120349</v>
      </c>
      <c r="K20" s="122">
        <f t="shared" si="0"/>
        <v>69.792774087423936</v>
      </c>
      <c r="L20" s="117">
        <f t="shared" si="1"/>
        <v>1.1191613921234877E-4</v>
      </c>
      <c r="M20" s="119">
        <f t="shared" si="2"/>
        <v>11.140796801963006</v>
      </c>
    </row>
    <row r="21" spans="1:13" x14ac:dyDescent="0.45">
      <c r="A21" s="61">
        <v>17</v>
      </c>
      <c r="B21" s="65">
        <v>376631</v>
      </c>
      <c r="C21" s="65">
        <v>372789</v>
      </c>
      <c r="D21" s="65">
        <v>28</v>
      </c>
      <c r="E21" s="65">
        <v>25</v>
      </c>
      <c r="F21" s="119">
        <f t="shared" si="3"/>
        <v>791</v>
      </c>
      <c r="G21" s="121">
        <f t="shared" si="4"/>
        <v>0.9998550131226549</v>
      </c>
      <c r="H21" s="120">
        <f t="shared" si="5"/>
        <v>99527.311553049309</v>
      </c>
      <c r="I21" s="120">
        <f t="shared" si="6"/>
        <v>99534.794940174717</v>
      </c>
      <c r="J21" s="119">
        <f t="shared" si="7"/>
        <v>6848045.2604123866</v>
      </c>
      <c r="K21" s="122">
        <f t="shared" si="0"/>
        <v>68.800516086142508</v>
      </c>
      <c r="L21" s="117">
        <f t="shared" si="1"/>
        <v>1.4176139574075753E-4</v>
      </c>
      <c r="M21" s="119">
        <f t="shared" si="2"/>
        <v>14.110191455489257</v>
      </c>
    </row>
    <row r="22" spans="1:13" x14ac:dyDescent="0.45">
      <c r="A22" s="61">
        <v>18</v>
      </c>
      <c r="B22" s="65">
        <v>371244</v>
      </c>
      <c r="C22" s="65">
        <v>374257</v>
      </c>
      <c r="D22" s="65">
        <v>32</v>
      </c>
      <c r="E22" s="65">
        <v>39</v>
      </c>
      <c r="F22" s="119">
        <f t="shared" si="3"/>
        <v>-2317</v>
      </c>
      <c r="G22" s="121">
        <f t="shared" si="4"/>
        <v>0.9998481912789885</v>
      </c>
      <c r="H22" s="120">
        <f t="shared" si="5"/>
        <v>99512.202439176734</v>
      </c>
      <c r="I22" s="120">
        <f t="shared" si="6"/>
        <v>99520.684748719228</v>
      </c>
      <c r="J22" s="119">
        <f t="shared" si="7"/>
        <v>6748517.9488593377</v>
      </c>
      <c r="K22" s="122">
        <f t="shared" si="0"/>
        <v>67.810204138956024</v>
      </c>
      <c r="L22" s="117">
        <f t="shared" si="1"/>
        <v>1.9074011225176472E-4</v>
      </c>
      <c r="M22" s="119">
        <f t="shared" si="2"/>
        <v>18.982586580343195</v>
      </c>
    </row>
    <row r="23" spans="1:13" x14ac:dyDescent="0.45">
      <c r="A23" s="61">
        <v>19</v>
      </c>
      <c r="B23" s="65">
        <v>358641</v>
      </c>
      <c r="C23" s="65">
        <v>367904</v>
      </c>
      <c r="D23" s="65">
        <v>27</v>
      </c>
      <c r="E23" s="65">
        <v>34</v>
      </c>
      <c r="F23" s="119">
        <f t="shared" si="3"/>
        <v>-3274</v>
      </c>
      <c r="G23" s="121">
        <f t="shared" si="4"/>
        <v>0.99982143195339912</v>
      </c>
      <c r="H23" s="120">
        <f t="shared" si="5"/>
        <v>99494.432739574215</v>
      </c>
      <c r="I23" s="120">
        <f t="shared" si="6"/>
        <v>99501.702162138885</v>
      </c>
      <c r="J23" s="119">
        <f t="shared" si="7"/>
        <v>6649005.7464201609</v>
      </c>
      <c r="K23" s="122">
        <f t="shared" si="0"/>
        <v>66.823035203815394</v>
      </c>
      <c r="L23" s="117">
        <f t="shared" si="1"/>
        <v>1.6833825174825977E-4</v>
      </c>
      <c r="M23" s="119">
        <f t="shared" si="2"/>
        <v>16.7499425879505</v>
      </c>
    </row>
    <row r="24" spans="1:13" x14ac:dyDescent="0.45">
      <c r="A24" s="61">
        <v>20</v>
      </c>
      <c r="B24" s="65">
        <v>354596</v>
      </c>
      <c r="C24" s="65">
        <v>354918</v>
      </c>
      <c r="D24" s="65">
        <v>41</v>
      </c>
      <c r="E24" s="65">
        <v>36</v>
      </c>
      <c r="F24" s="119">
        <f t="shared" si="3"/>
        <v>-3648</v>
      </c>
      <c r="G24" s="121">
        <f t="shared" si="4"/>
        <v>0.99978980822102081</v>
      </c>
      <c r="H24" s="120">
        <f t="shared" si="5"/>
        <v>99473.519827758166</v>
      </c>
      <c r="I24" s="120">
        <f t="shared" si="6"/>
        <v>99484.952219550934</v>
      </c>
      <c r="J24" s="119">
        <f t="shared" si="7"/>
        <v>6549511.3136805864</v>
      </c>
      <c r="K24" s="122">
        <f t="shared" si="0"/>
        <v>65.834190674652262</v>
      </c>
      <c r="L24" s="117">
        <f t="shared" si="1"/>
        <v>2.1698813281952636E-4</v>
      </c>
      <c r="M24" s="119">
        <f t="shared" si="2"/>
        <v>21.587054025760153</v>
      </c>
    </row>
    <row r="25" spans="1:13" x14ac:dyDescent="0.45">
      <c r="A25" s="61">
        <v>21</v>
      </c>
      <c r="B25" s="65">
        <v>369889</v>
      </c>
      <c r="C25" s="65">
        <v>350633</v>
      </c>
      <c r="D25" s="65">
        <v>36</v>
      </c>
      <c r="E25" s="65">
        <v>28</v>
      </c>
      <c r="F25" s="119">
        <f t="shared" si="3"/>
        <v>-3891</v>
      </c>
      <c r="G25" s="121">
        <f t="shared" si="4"/>
        <v>0.9997958318505149</v>
      </c>
      <c r="H25" s="120">
        <f t="shared" si="5"/>
        <v>99453.210503292168</v>
      </c>
      <c r="I25" s="120">
        <f t="shared" si="6"/>
        <v>99463.365165525174</v>
      </c>
      <c r="J25" s="119">
        <f t="shared" si="7"/>
        <v>6450037.7938528284</v>
      </c>
      <c r="K25" s="122">
        <f t="shared" si="0"/>
        <v>64.84837691866538</v>
      </c>
      <c r="L25" s="117">
        <f t="shared" si="1"/>
        <v>1.7800412641767865E-4</v>
      </c>
      <c r="M25" s="119">
        <f t="shared" si="2"/>
        <v>17.704889426851878</v>
      </c>
    </row>
    <row r="26" spans="1:13" x14ac:dyDescent="0.45">
      <c r="A26" s="61">
        <v>22</v>
      </c>
      <c r="B26" s="65">
        <v>375609</v>
      </c>
      <c r="C26" s="65">
        <v>367689</v>
      </c>
      <c r="D26" s="65">
        <v>38</v>
      </c>
      <c r="E26" s="65">
        <v>29</v>
      </c>
      <c r="F26" s="119">
        <f t="shared" si="3"/>
        <v>-2134</v>
      </c>
      <c r="G26" s="121">
        <f t="shared" si="4"/>
        <v>0.99982105188952941</v>
      </c>
      <c r="H26" s="120">
        <f t="shared" si="5"/>
        <v>99435.413539192377</v>
      </c>
      <c r="I26" s="120">
        <f t="shared" si="6"/>
        <v>99445.660276098322</v>
      </c>
      <c r="J26" s="119">
        <f t="shared" si="7"/>
        <v>6350584.5833495362</v>
      </c>
      <c r="K26" s="122">
        <f t="shared" si="0"/>
        <v>63.859846329321357</v>
      </c>
      <c r="L26" s="117">
        <f t="shared" si="1"/>
        <v>1.8041488291609044E-4</v>
      </c>
      <c r="M26" s="119">
        <f t="shared" si="2"/>
        <v>17.941477155225584</v>
      </c>
    </row>
    <row r="27" spans="1:13" x14ac:dyDescent="0.45">
      <c r="A27" s="61">
        <v>23</v>
      </c>
      <c r="B27" s="65">
        <v>380971</v>
      </c>
      <c r="C27" s="65">
        <v>373835</v>
      </c>
      <c r="D27" s="65">
        <v>33</v>
      </c>
      <c r="E27" s="65">
        <v>37</v>
      </c>
      <c r="F27" s="119">
        <f t="shared" si="3"/>
        <v>-1712</v>
      </c>
      <c r="G27" s="121">
        <f t="shared" si="4"/>
        <v>0.99983455769533536</v>
      </c>
      <c r="H27" s="120">
        <f t="shared" si="5"/>
        <v>99418.962715211164</v>
      </c>
      <c r="I27" s="120">
        <f t="shared" si="6"/>
        <v>99427.718798943097</v>
      </c>
      <c r="J27" s="119">
        <f t="shared" si="7"/>
        <v>6251149.1698103435</v>
      </c>
      <c r="K27" s="122">
        <f t="shared" si="0"/>
        <v>62.871292284710371</v>
      </c>
      <c r="L27" s="117">
        <f t="shared" si="1"/>
        <v>1.8527666976817908E-4</v>
      </c>
      <c r="M27" s="119">
        <f t="shared" si="2"/>
        <v>18.421636621715152</v>
      </c>
    </row>
    <row r="28" spans="1:13" x14ac:dyDescent="0.45">
      <c r="A28" s="61">
        <v>24</v>
      </c>
      <c r="B28" s="65">
        <v>381412</v>
      </c>
      <c r="C28" s="65">
        <v>380111</v>
      </c>
      <c r="D28" s="65">
        <v>38</v>
      </c>
      <c r="E28" s="65">
        <v>37</v>
      </c>
      <c r="F28" s="119">
        <f t="shared" si="3"/>
        <v>-785</v>
      </c>
      <c r="G28" s="121">
        <f t="shared" si="4"/>
        <v>0.99980293158967204</v>
      </c>
      <c r="H28" s="120">
        <f t="shared" si="5"/>
        <v>99399.370378272419</v>
      </c>
      <c r="I28" s="120">
        <f t="shared" si="6"/>
        <v>99409.297162321382</v>
      </c>
      <c r="J28" s="119">
        <f t="shared" si="7"/>
        <v>6151730.2070951322</v>
      </c>
      <c r="K28" s="122">
        <f t="shared" si="0"/>
        <v>61.882845797111145</v>
      </c>
      <c r="L28" s="117">
        <f t="shared" si="1"/>
        <v>1.9685152539344601E-4</v>
      </c>
      <c r="M28" s="119">
        <f t="shared" si="2"/>
        <v>19.568871784693329</v>
      </c>
    </row>
    <row r="29" spans="1:13" x14ac:dyDescent="0.45">
      <c r="A29" s="61">
        <v>25</v>
      </c>
      <c r="B29" s="65">
        <v>385328</v>
      </c>
      <c r="C29" s="65">
        <v>381369</v>
      </c>
      <c r="D29" s="65">
        <v>41</v>
      </c>
      <c r="E29" s="65">
        <v>46</v>
      </c>
      <c r="F29" s="119">
        <f t="shared" si="3"/>
        <v>35</v>
      </c>
      <c r="G29" s="121">
        <f t="shared" si="4"/>
        <v>0.99979550611580903</v>
      </c>
      <c r="H29" s="120">
        <f t="shared" si="5"/>
        <v>99379.043814937628</v>
      </c>
      <c r="I29" s="120">
        <f t="shared" si="6"/>
        <v>99389.728290536688</v>
      </c>
      <c r="J29" s="119">
        <f t="shared" si="7"/>
        <v>6052330.8367168596</v>
      </c>
      <c r="K29" s="122">
        <f t="shared" si="0"/>
        <v>60.894932915247011</v>
      </c>
      <c r="L29" s="117">
        <f t="shared" si="1"/>
        <v>2.2659449308708488E-4</v>
      </c>
      <c r="M29" s="119">
        <f t="shared" si="2"/>
        <v>22.52116510005726</v>
      </c>
    </row>
    <row r="30" spans="1:13" x14ac:dyDescent="0.45">
      <c r="A30" s="61">
        <v>26</v>
      </c>
      <c r="B30" s="65">
        <v>384833</v>
      </c>
      <c r="C30" s="65">
        <v>386995</v>
      </c>
      <c r="D30" s="65">
        <v>49</v>
      </c>
      <c r="E30" s="65">
        <v>62</v>
      </c>
      <c r="F30" s="119">
        <f t="shared" si="3"/>
        <v>1762</v>
      </c>
      <c r="G30" s="121">
        <f t="shared" si="4"/>
        <v>0.99975401919685969</v>
      </c>
      <c r="H30" s="120">
        <f t="shared" si="5"/>
        <v>99354.598477924708</v>
      </c>
      <c r="I30" s="120">
        <f t="shared" si="6"/>
        <v>99367.207125436631</v>
      </c>
      <c r="J30" s="119">
        <f t="shared" si="7"/>
        <v>5952951.792901922</v>
      </c>
      <c r="K30" s="122">
        <f t="shared" si="0"/>
        <v>59.908615378383203</v>
      </c>
      <c r="L30" s="117">
        <f t="shared" si="1"/>
        <v>2.8764510326366124E-4</v>
      </c>
      <c r="M30" s="119">
        <f t="shared" si="2"/>
        <v>28.582490554617834</v>
      </c>
    </row>
    <row r="31" spans="1:13" x14ac:dyDescent="0.45">
      <c r="A31" s="61">
        <v>27</v>
      </c>
      <c r="B31" s="65">
        <v>392353</v>
      </c>
      <c r="C31" s="65">
        <v>386323</v>
      </c>
      <c r="D31" s="65">
        <v>41</v>
      </c>
      <c r="E31" s="65">
        <v>62</v>
      </c>
      <c r="F31" s="119">
        <f t="shared" si="3"/>
        <v>1593</v>
      </c>
      <c r="G31" s="121">
        <f t="shared" si="4"/>
        <v>0.99973290425136041</v>
      </c>
      <c r="H31" s="120">
        <f t="shared" si="5"/>
        <v>99328.061287063465</v>
      </c>
      <c r="I31" s="120">
        <f t="shared" si="6"/>
        <v>99338.624634882013</v>
      </c>
      <c r="J31" s="119">
        <f t="shared" si="7"/>
        <v>5853597.1944239978</v>
      </c>
      <c r="K31" s="122">
        <f t="shared" si="0"/>
        <v>58.925691954552704</v>
      </c>
      <c r="L31" s="117">
        <f t="shared" si="1"/>
        <v>2.637869348939941E-4</v>
      </c>
      <c r="M31" s="119">
        <f t="shared" si="2"/>
        <v>26.204231309020543</v>
      </c>
    </row>
    <row r="32" spans="1:13" x14ac:dyDescent="0.45">
      <c r="A32" s="61">
        <v>28</v>
      </c>
      <c r="B32" s="65">
        <v>390653</v>
      </c>
      <c r="C32" s="65">
        <v>394999</v>
      </c>
      <c r="D32" s="65">
        <v>53</v>
      </c>
      <c r="E32" s="65">
        <v>55</v>
      </c>
      <c r="F32" s="119">
        <f t="shared" si="3"/>
        <v>2761</v>
      </c>
      <c r="G32" s="121">
        <f t="shared" si="4"/>
        <v>0.99970792426857258</v>
      </c>
      <c r="H32" s="120">
        <f t="shared" si="5"/>
        <v>99299.049970911772</v>
      </c>
      <c r="I32" s="120">
        <f t="shared" si="6"/>
        <v>99312.420403572993</v>
      </c>
      <c r="J32" s="119">
        <f t="shared" si="7"/>
        <v>5754269.1331369346</v>
      </c>
      <c r="K32" s="122">
        <f t="shared" si="0"/>
        <v>57.941082391844631</v>
      </c>
      <c r="L32" s="117">
        <f t="shared" si="1"/>
        <v>2.747865664779693E-4</v>
      </c>
      <c r="M32" s="119">
        <f t="shared" si="2"/>
        <v>27.289719011314446</v>
      </c>
    </row>
    <row r="33" spans="1:13" x14ac:dyDescent="0.45">
      <c r="A33" s="61">
        <v>29</v>
      </c>
      <c r="B33" s="65">
        <v>392557</v>
      </c>
      <c r="C33" s="65">
        <v>393966</v>
      </c>
      <c r="D33" s="65">
        <v>57</v>
      </c>
      <c r="E33" s="65">
        <v>62</v>
      </c>
      <c r="F33" s="119">
        <f t="shared" si="3"/>
        <v>3425</v>
      </c>
      <c r="G33" s="121">
        <f t="shared" si="4"/>
        <v>0.9997145518655437</v>
      </c>
      <c r="H33" s="120">
        <f t="shared" si="5"/>
        <v>99270.705242344295</v>
      </c>
      <c r="I33" s="120">
        <f t="shared" si="6"/>
        <v>99285.130684561678</v>
      </c>
      <c r="J33" s="119">
        <f t="shared" si="7"/>
        <v>5654970.0831660228</v>
      </c>
      <c r="K33" s="122">
        <f t="shared" si="0"/>
        <v>56.956868004055934</v>
      </c>
      <c r="L33" s="117">
        <f t="shared" si="1"/>
        <v>3.0268255105497609E-4</v>
      </c>
      <c r="M33" s="119">
        <f t="shared" si="2"/>
        <v>30.051876637429814</v>
      </c>
    </row>
    <row r="34" spans="1:13" x14ac:dyDescent="0.45">
      <c r="A34" s="61">
        <v>30</v>
      </c>
      <c r="B34" s="65">
        <v>385673</v>
      </c>
      <c r="C34" s="65">
        <v>395066</v>
      </c>
      <c r="D34" s="65">
        <v>55</v>
      </c>
      <c r="E34" s="65">
        <v>54</v>
      </c>
      <c r="F34" s="119">
        <f t="shared" si="3"/>
        <v>2626</v>
      </c>
      <c r="G34" s="121">
        <f t="shared" si="4"/>
        <v>0.99970294767309009</v>
      </c>
      <c r="H34" s="120">
        <f t="shared" si="5"/>
        <v>99241.216648358066</v>
      </c>
      <c r="I34" s="120">
        <f t="shared" si="6"/>
        <v>99255.078807924248</v>
      </c>
      <c r="J34" s="119">
        <f t="shared" si="7"/>
        <v>5555699.3779236786</v>
      </c>
      <c r="K34" s="122">
        <f t="shared" si="0"/>
        <v>55.97395563681853</v>
      </c>
      <c r="L34" s="117">
        <f t="shared" si="1"/>
        <v>2.7910115811854801E-4</v>
      </c>
      <c r="M34" s="119">
        <f t="shared" si="2"/>
        <v>27.702207444439409</v>
      </c>
    </row>
    <row r="35" spans="1:13" x14ac:dyDescent="0.45">
      <c r="A35" s="61">
        <v>31</v>
      </c>
      <c r="B35" s="65">
        <v>411813</v>
      </c>
      <c r="C35" s="65">
        <v>388639</v>
      </c>
      <c r="D35" s="65">
        <v>57</v>
      </c>
      <c r="E35" s="65">
        <v>64</v>
      </c>
      <c r="F35" s="119">
        <f t="shared" si="3"/>
        <v>3077</v>
      </c>
      <c r="G35" s="121">
        <f t="shared" si="4"/>
        <v>0.99971333496035109</v>
      </c>
      <c r="H35" s="120">
        <f t="shared" si="5"/>
        <v>99212.767661052756</v>
      </c>
      <c r="I35" s="120">
        <f t="shared" si="6"/>
        <v>99227.376600479809</v>
      </c>
      <c r="J35" s="119">
        <f t="shared" si="7"/>
        <v>5456458.1612753207</v>
      </c>
      <c r="K35" s="122">
        <f t="shared" si="0"/>
        <v>54.989442915987929</v>
      </c>
      <c r="L35" s="117">
        <f t="shared" si="1"/>
        <v>3.0202328023242332E-4</v>
      </c>
      <c r="M35" s="119">
        <f t="shared" si="2"/>
        <v>29.96897776973492</v>
      </c>
    </row>
    <row r="36" spans="1:13" x14ac:dyDescent="0.45">
      <c r="A36" s="61">
        <v>32</v>
      </c>
      <c r="B36" s="65">
        <v>417944</v>
      </c>
      <c r="C36" s="65">
        <v>414821</v>
      </c>
      <c r="D36" s="65">
        <v>73</v>
      </c>
      <c r="E36" s="65">
        <v>67</v>
      </c>
      <c r="F36" s="119">
        <f t="shared" si="3"/>
        <v>3145</v>
      </c>
      <c r="G36" s="121">
        <f t="shared" si="4"/>
        <v>0.99966859021421894</v>
      </c>
      <c r="H36" s="120">
        <f t="shared" si="5"/>
        <v>99179.887578975467</v>
      </c>
      <c r="I36" s="120">
        <f t="shared" si="6"/>
        <v>99197.407622710074</v>
      </c>
      <c r="J36" s="119">
        <f t="shared" si="7"/>
        <v>5357245.3936142679</v>
      </c>
      <c r="K36" s="122">
        <f t="shared" si="0"/>
        <v>54.005901182318702</v>
      </c>
      <c r="L36" s="117">
        <f t="shared" si="1"/>
        <v>3.363330124417241E-4</v>
      </c>
      <c r="M36" s="119">
        <f t="shared" si="2"/>
        <v>33.363362932155724</v>
      </c>
    </row>
    <row r="37" spans="1:13" x14ac:dyDescent="0.45">
      <c r="A37" s="61">
        <v>33</v>
      </c>
      <c r="B37" s="65">
        <v>422249</v>
      </c>
      <c r="C37" s="65">
        <v>420761</v>
      </c>
      <c r="D37" s="65">
        <v>74</v>
      </c>
      <c r="E37" s="65">
        <v>89</v>
      </c>
      <c r="F37" s="119">
        <f t="shared" si="3"/>
        <v>2958</v>
      </c>
      <c r="G37" s="121">
        <f t="shared" si="4"/>
        <v>0.99966382387231978</v>
      </c>
      <c r="H37" s="120">
        <f t="shared" si="5"/>
        <v>99146.545668425402</v>
      </c>
      <c r="I37" s="120">
        <f t="shared" si="6"/>
        <v>99164.044259777918</v>
      </c>
      <c r="J37" s="119">
        <f t="shared" si="7"/>
        <v>5258065.5060352925</v>
      </c>
      <c r="K37" s="122">
        <f t="shared" si="0"/>
        <v>53.023911492161929</v>
      </c>
      <c r="L37" s="117">
        <f t="shared" si="1"/>
        <v>3.8654619644091175E-4</v>
      </c>
      <c r="M37" s="119">
        <f t="shared" si="2"/>
        <v>38.331484132315381</v>
      </c>
    </row>
    <row r="38" spans="1:13" x14ac:dyDescent="0.45">
      <c r="A38" s="61">
        <v>34</v>
      </c>
      <c r="B38" s="65">
        <v>400185</v>
      </c>
      <c r="C38" s="65">
        <v>424709</v>
      </c>
      <c r="D38" s="65">
        <v>79</v>
      </c>
      <c r="E38" s="65">
        <v>73</v>
      </c>
      <c r="F38" s="119">
        <f t="shared" si="3"/>
        <v>2628</v>
      </c>
      <c r="G38" s="121">
        <f t="shared" si="4"/>
        <v>0.99960336478870915</v>
      </c>
      <c r="H38" s="120">
        <f t="shared" si="5"/>
        <v>99107.220657335449</v>
      </c>
      <c r="I38" s="120">
        <f t="shared" si="6"/>
        <v>99125.712775645603</v>
      </c>
      <c r="J38" s="119">
        <f t="shared" si="7"/>
        <v>5158918.9603668675</v>
      </c>
      <c r="K38" s="122">
        <f t="shared" si="0"/>
        <v>52.044205442872467</v>
      </c>
      <c r="L38" s="117">
        <f t="shared" si="1"/>
        <v>3.6850412501766042E-4</v>
      </c>
      <c r="M38" s="119">
        <f t="shared" si="2"/>
        <v>36.528234053141205</v>
      </c>
    </row>
    <row r="39" spans="1:13" x14ac:dyDescent="0.45">
      <c r="A39" s="61">
        <v>35</v>
      </c>
      <c r="B39" s="65">
        <v>392322</v>
      </c>
      <c r="C39" s="65">
        <v>401913</v>
      </c>
      <c r="D39" s="65">
        <v>89</v>
      </c>
      <c r="E39" s="65">
        <v>88</v>
      </c>
      <c r="F39" s="119">
        <f t="shared" si="3"/>
        <v>1890</v>
      </c>
      <c r="G39" s="121">
        <f t="shared" si="4"/>
        <v>0.99959614090195203</v>
      </c>
      <c r="H39" s="120">
        <f t="shared" si="5"/>
        <v>99067.195304590743</v>
      </c>
      <c r="I39" s="120">
        <f t="shared" si="6"/>
        <v>99089.184541592462</v>
      </c>
      <c r="J39" s="119">
        <f t="shared" si="7"/>
        <v>5059811.7397095319</v>
      </c>
      <c r="K39" s="122">
        <f t="shared" si="0"/>
        <v>51.063208998209966</v>
      </c>
      <c r="L39" s="117">
        <f t="shared" si="1"/>
        <v>4.4563987366178973E-4</v>
      </c>
      <c r="M39" s="119">
        <f t="shared" si="2"/>
        <v>44.158091680365033</v>
      </c>
    </row>
    <row r="40" spans="1:13" x14ac:dyDescent="0.45">
      <c r="A40" s="61">
        <v>36</v>
      </c>
      <c r="B40" s="65">
        <v>394016</v>
      </c>
      <c r="C40" s="65">
        <v>394000</v>
      </c>
      <c r="D40" s="65">
        <v>91</v>
      </c>
      <c r="E40" s="65">
        <v>113</v>
      </c>
      <c r="F40" s="119">
        <f t="shared" si="3"/>
        <v>1857</v>
      </c>
      <c r="G40" s="121">
        <f t="shared" si="4"/>
        <v>0.99954481939628814</v>
      </c>
      <c r="H40" s="120">
        <f t="shared" si="5"/>
        <v>99022.101838823961</v>
      </c>
      <c r="I40" s="120">
        <f t="shared" si="6"/>
        <v>99045.026449912097</v>
      </c>
      <c r="J40" s="119">
        <f t="shared" si="7"/>
        <v>4960744.5444049407</v>
      </c>
      <c r="K40" s="122">
        <f t="shared" si="0"/>
        <v>50.085751119604488</v>
      </c>
      <c r="L40" s="117">
        <f t="shared" si="1"/>
        <v>5.1744700737646942E-4</v>
      </c>
      <c r="M40" s="119">
        <f t="shared" si="2"/>
        <v>51.25055253203027</v>
      </c>
    </row>
    <row r="41" spans="1:13" x14ac:dyDescent="0.45">
      <c r="A41" s="61">
        <v>37</v>
      </c>
      <c r="B41" s="65">
        <v>385217</v>
      </c>
      <c r="C41" s="65">
        <v>395814</v>
      </c>
      <c r="D41" s="65">
        <v>110</v>
      </c>
      <c r="E41" s="65">
        <v>127</v>
      </c>
      <c r="F41" s="119">
        <f t="shared" si="3"/>
        <v>2021</v>
      </c>
      <c r="G41" s="121">
        <f t="shared" si="4"/>
        <v>0.99943548091077439</v>
      </c>
      <c r="H41" s="120">
        <f t="shared" si="5"/>
        <v>98966.2019720807</v>
      </c>
      <c r="I41" s="120">
        <f t="shared" si="6"/>
        <v>98993.775897380066</v>
      </c>
      <c r="J41" s="119">
        <f t="shared" si="7"/>
        <v>4861722.4425661163</v>
      </c>
      <c r="K41" s="122">
        <f t="shared" si="0"/>
        <v>49.11139512049651</v>
      </c>
      <c r="L41" s="117">
        <f t="shared" si="1"/>
        <v>6.0719260134779588E-4</v>
      </c>
      <c r="M41" s="119">
        <f t="shared" si="2"/>
        <v>60.108288304370944</v>
      </c>
    </row>
    <row r="42" spans="1:13" x14ac:dyDescent="0.45">
      <c r="A42" s="61">
        <v>38</v>
      </c>
      <c r="B42" s="65">
        <v>397567</v>
      </c>
      <c r="C42" s="65">
        <v>387174</v>
      </c>
      <c r="D42" s="65">
        <v>124</v>
      </c>
      <c r="E42" s="65">
        <v>121</v>
      </c>
      <c r="F42" s="119">
        <f t="shared" si="3"/>
        <v>2208</v>
      </c>
      <c r="G42" s="121">
        <f t="shared" si="4"/>
        <v>0.99935028124280068</v>
      </c>
      <c r="H42" s="120">
        <f t="shared" si="5"/>
        <v>98901.901774330661</v>
      </c>
      <c r="I42" s="120">
        <f t="shared" si="6"/>
        <v>98933.667609075696</v>
      </c>
      <c r="J42" s="119">
        <f t="shared" si="7"/>
        <v>4762756.2405940359</v>
      </c>
      <c r="K42" s="122">
        <f t="shared" si="0"/>
        <v>48.140904463518787</v>
      </c>
      <c r="L42" s="117">
        <f t="shared" si="1"/>
        <v>6.2473036029204413E-4</v>
      </c>
      <c r="M42" s="119">
        <f t="shared" si="2"/>
        <v>61.806865810431191</v>
      </c>
    </row>
    <row r="43" spans="1:13" x14ac:dyDescent="0.45">
      <c r="A43" s="61">
        <v>39</v>
      </c>
      <c r="B43" s="65">
        <v>419321</v>
      </c>
      <c r="C43" s="65">
        <v>398901</v>
      </c>
      <c r="D43" s="65">
        <v>130</v>
      </c>
      <c r="E43" s="65">
        <v>164</v>
      </c>
      <c r="F43" s="119">
        <f t="shared" si="3"/>
        <v>1585</v>
      </c>
      <c r="G43" s="121">
        <f t="shared" si="4"/>
        <v>0.99936991586745139</v>
      </c>
      <c r="H43" s="120">
        <f t="shared" si="5"/>
        <v>98839.585255343773</v>
      </c>
      <c r="I43" s="120">
        <f t="shared" si="6"/>
        <v>98871.860743265264</v>
      </c>
      <c r="J43" s="119">
        <f t="shared" si="7"/>
        <v>4663854.3388197049</v>
      </c>
      <c r="K43" s="122">
        <f t="shared" si="0"/>
        <v>47.170694510646065</v>
      </c>
      <c r="L43" s="117">
        <f t="shared" si="1"/>
        <v>7.1717561631727197E-4</v>
      </c>
      <c r="M43" s="119">
        <f t="shared" si="2"/>
        <v>70.908487664986751</v>
      </c>
    </row>
    <row r="44" spans="1:13" x14ac:dyDescent="0.45">
      <c r="A44" s="61">
        <v>40</v>
      </c>
      <c r="B44" s="65">
        <v>444247</v>
      </c>
      <c r="C44" s="65">
        <v>419538</v>
      </c>
      <c r="D44" s="65">
        <v>140</v>
      </c>
      <c r="E44" s="65">
        <v>174</v>
      </c>
      <c r="F44" s="119">
        <f t="shared" si="3"/>
        <v>521</v>
      </c>
      <c r="G44" s="121">
        <f t="shared" si="4"/>
        <v>0.99927546853233518</v>
      </c>
      <c r="H44" s="120">
        <f t="shared" si="5"/>
        <v>98767.972865575342</v>
      </c>
      <c r="I44" s="120">
        <f t="shared" si="6"/>
        <v>98800.952255600278</v>
      </c>
      <c r="J44" s="119">
        <f t="shared" si="7"/>
        <v>4565014.7535643615</v>
      </c>
      <c r="K44" s="122">
        <f t="shared" si="0"/>
        <v>46.204157443286235</v>
      </c>
      <c r="L44" s="117">
        <f t="shared" si="1"/>
        <v>7.2475430788847305E-4</v>
      </c>
      <c r="M44" s="119">
        <f t="shared" si="2"/>
        <v>71.606415770729654</v>
      </c>
    </row>
    <row r="45" spans="1:13" x14ac:dyDescent="0.45">
      <c r="A45" s="61">
        <v>41</v>
      </c>
      <c r="B45" s="65">
        <v>455320</v>
      </c>
      <c r="C45" s="65">
        <v>445205</v>
      </c>
      <c r="D45" s="65">
        <v>198</v>
      </c>
      <c r="E45" s="65">
        <v>221</v>
      </c>
      <c r="F45" s="119">
        <f t="shared" si="3"/>
        <v>1330</v>
      </c>
      <c r="G45" s="121">
        <f t="shared" si="4"/>
        <v>0.99916387959866215</v>
      </c>
      <c r="H45" s="120">
        <f t="shared" si="5"/>
        <v>98685.390948463653</v>
      </c>
      <c r="I45" s="120">
        <f t="shared" si="6"/>
        <v>98729.345839829548</v>
      </c>
      <c r="J45" s="119">
        <f t="shared" si="7"/>
        <v>4466246.7806987865</v>
      </c>
      <c r="K45" s="122">
        <f t="shared" si="0"/>
        <v>45.237277151055594</v>
      </c>
      <c r="L45" s="117">
        <f t="shared" si="1"/>
        <v>9.3030950448361259E-4</v>
      </c>
      <c r="M45" s="119">
        <f t="shared" si="2"/>
        <v>91.848848806243041</v>
      </c>
    </row>
    <row r="46" spans="1:13" x14ac:dyDescent="0.45">
      <c r="A46" s="61">
        <v>42</v>
      </c>
      <c r="B46" s="65">
        <v>451730</v>
      </c>
      <c r="C46" s="65">
        <v>455000</v>
      </c>
      <c r="D46" s="65">
        <v>199</v>
      </c>
      <c r="E46" s="65">
        <v>198</v>
      </c>
      <c r="F46" s="119">
        <f t="shared" si="3"/>
        <v>100</v>
      </c>
      <c r="G46" s="121">
        <f t="shared" si="4"/>
        <v>0.99907767310099482</v>
      </c>
      <c r="H46" s="120">
        <f t="shared" si="5"/>
        <v>98594.370757853045</v>
      </c>
      <c r="I46" s="120">
        <f t="shared" si="6"/>
        <v>98637.496991023305</v>
      </c>
      <c r="J46" s="119">
        <f t="shared" si="7"/>
        <v>4367561.3897503233</v>
      </c>
      <c r="K46" s="122">
        <f t="shared" si="0"/>
        <v>44.27891545289112</v>
      </c>
      <c r="L46" s="117">
        <f t="shared" si="1"/>
        <v>8.7489172906800544E-4</v>
      </c>
      <c r="M46" s="119">
        <f t="shared" si="2"/>
        <v>86.297130293416558</v>
      </c>
    </row>
    <row r="47" spans="1:13" x14ac:dyDescent="0.45">
      <c r="A47" s="61">
        <v>43</v>
      </c>
      <c r="B47" s="65">
        <v>443495</v>
      </c>
      <c r="C47" s="65">
        <v>452218</v>
      </c>
      <c r="D47" s="65">
        <v>245</v>
      </c>
      <c r="E47" s="65">
        <v>245</v>
      </c>
      <c r="F47" s="119">
        <f t="shared" si="3"/>
        <v>931</v>
      </c>
      <c r="G47" s="121">
        <f t="shared" si="4"/>
        <v>0.99902033523111133</v>
      </c>
      <c r="H47" s="120">
        <f t="shared" si="5"/>
        <v>98497.781326410826</v>
      </c>
      <c r="I47" s="120">
        <f t="shared" si="6"/>
        <v>98551.199860729888</v>
      </c>
      <c r="J47" s="119">
        <f t="shared" si="7"/>
        <v>4268967.0189924706</v>
      </c>
      <c r="K47" s="122">
        <f t="shared" si="0"/>
        <v>43.317250576606568</v>
      </c>
      <c r="L47" s="117">
        <f t="shared" si="1"/>
        <v>1.0936982736342007E-3</v>
      </c>
      <c r="M47" s="119">
        <f t="shared" si="2"/>
        <v>107.78527715225937</v>
      </c>
    </row>
    <row r="48" spans="1:13" x14ac:dyDescent="0.45">
      <c r="A48" s="61">
        <v>44</v>
      </c>
      <c r="B48" s="65">
        <v>438726</v>
      </c>
      <c r="C48" s="65">
        <v>443756</v>
      </c>
      <c r="D48" s="65">
        <v>251</v>
      </c>
      <c r="E48" s="65">
        <v>275</v>
      </c>
      <c r="F48" s="119">
        <f t="shared" si="3"/>
        <v>757</v>
      </c>
      <c r="G48" s="121">
        <f t="shared" si="4"/>
        <v>0.99888256451443935</v>
      </c>
      <c r="H48" s="120">
        <f t="shared" si="5"/>
        <v>98387.716410307708</v>
      </c>
      <c r="I48" s="120">
        <f t="shared" si="6"/>
        <v>98443.414583577629</v>
      </c>
      <c r="J48" s="119">
        <f t="shared" si="7"/>
        <v>4170469.2376660598</v>
      </c>
      <c r="K48" s="122">
        <f t="shared" si="0"/>
        <v>42.364126186677183</v>
      </c>
      <c r="L48" s="117">
        <f t="shared" si="1"/>
        <v>1.1918052218991052E-3</v>
      </c>
      <c r="M48" s="119">
        <f t="shared" si="2"/>
        <v>117.32537556228635</v>
      </c>
    </row>
    <row r="49" spans="1:13" x14ac:dyDescent="0.45">
      <c r="A49" s="61">
        <v>45</v>
      </c>
      <c r="B49" s="65">
        <v>437318</v>
      </c>
      <c r="C49" s="65">
        <v>438785</v>
      </c>
      <c r="D49" s="65">
        <v>288</v>
      </c>
      <c r="E49" s="65">
        <v>287</v>
      </c>
      <c r="F49" s="119">
        <f t="shared" si="3"/>
        <v>622</v>
      </c>
      <c r="G49" s="121">
        <f t="shared" si="4"/>
        <v>0.99871764794311191</v>
      </c>
      <c r="H49" s="120">
        <f t="shared" si="5"/>
        <v>98261.548719796425</v>
      </c>
      <c r="I49" s="120">
        <f t="shared" si="6"/>
        <v>98326.089208015343</v>
      </c>
      <c r="J49" s="119">
        <f t="shared" si="7"/>
        <v>4072081.5212557521</v>
      </c>
      <c r="K49" s="122">
        <f t="shared" si="0"/>
        <v>41.414049455795954</v>
      </c>
      <c r="L49" s="117">
        <f t="shared" si="1"/>
        <v>1.3118418568163676E-3</v>
      </c>
      <c r="M49" s="119">
        <f t="shared" si="2"/>
        <v>128.98827944013465</v>
      </c>
    </row>
    <row r="50" spans="1:13" x14ac:dyDescent="0.45">
      <c r="A50" s="61">
        <v>46</v>
      </c>
      <c r="B50" s="65">
        <v>434223</v>
      </c>
      <c r="C50" s="65">
        <v>437231</v>
      </c>
      <c r="D50" s="65">
        <v>324</v>
      </c>
      <c r="E50" s="65">
        <v>295</v>
      </c>
      <c r="F50" s="119">
        <f t="shared" si="3"/>
        <v>524</v>
      </c>
      <c r="G50" s="121">
        <f t="shared" si="4"/>
        <v>0.99860368389780152</v>
      </c>
      <c r="H50" s="120">
        <f t="shared" si="5"/>
        <v>98124.344537092009</v>
      </c>
      <c r="I50" s="120">
        <f t="shared" si="6"/>
        <v>98197.100928575208</v>
      </c>
      <c r="J50" s="119">
        <f t="shared" si="7"/>
        <v>3973819.9725359557</v>
      </c>
      <c r="K50" s="122">
        <f t="shared" si="0"/>
        <v>40.4677931930634</v>
      </c>
      <c r="L50" s="117">
        <f t="shared" si="1"/>
        <v>1.4197656912166435E-3</v>
      </c>
      <c r="M50" s="119">
        <f t="shared" si="2"/>
        <v>139.41687487532909</v>
      </c>
    </row>
    <row r="51" spans="1:13" x14ac:dyDescent="0.45">
      <c r="A51" s="61">
        <v>47</v>
      </c>
      <c r="B51" s="65">
        <v>444224</v>
      </c>
      <c r="C51" s="65">
        <v>433632</v>
      </c>
      <c r="D51" s="65">
        <v>331</v>
      </c>
      <c r="E51" s="65">
        <v>353</v>
      </c>
      <c r="F51" s="119">
        <f t="shared" si="3"/>
        <v>35</v>
      </c>
      <c r="G51" s="121">
        <f t="shared" si="4"/>
        <v>0.99855840254421224</v>
      </c>
      <c r="H51" s="120">
        <f t="shared" si="5"/>
        <v>97982.888731656494</v>
      </c>
      <c r="I51" s="120">
        <f t="shared" si="6"/>
        <v>98057.684053699879</v>
      </c>
      <c r="J51" s="119">
        <f t="shared" si="7"/>
        <v>3875695.6279988638</v>
      </c>
      <c r="K51" s="122">
        <f t="shared" si="0"/>
        <v>39.524649856878071</v>
      </c>
      <c r="L51" s="117">
        <f t="shared" si="1"/>
        <v>1.5563608864637005E-3</v>
      </c>
      <c r="M51" s="119">
        <f t="shared" si="2"/>
        <v>152.61314407839382</v>
      </c>
    </row>
    <row r="52" spans="1:13" x14ac:dyDescent="0.45">
      <c r="A52" s="61">
        <v>48</v>
      </c>
      <c r="B52" s="65">
        <v>446078</v>
      </c>
      <c r="C52" s="65">
        <v>443964</v>
      </c>
      <c r="D52" s="65">
        <v>406</v>
      </c>
      <c r="E52" s="65">
        <v>405</v>
      </c>
      <c r="F52" s="119">
        <f t="shared" si="3"/>
        <v>499</v>
      </c>
      <c r="G52" s="121">
        <f t="shared" si="4"/>
        <v>0.99829236163685797</v>
      </c>
      <c r="H52" s="120">
        <f t="shared" si="5"/>
        <v>97815.569391926838</v>
      </c>
      <c r="I52" s="120">
        <f t="shared" si="6"/>
        <v>97905.070909621485</v>
      </c>
      <c r="J52" s="119">
        <f t="shared" si="7"/>
        <v>3777712.7392672072</v>
      </c>
      <c r="K52" s="122">
        <f t="shared" si="0"/>
        <v>38.585465534818972</v>
      </c>
      <c r="L52" s="117">
        <f t="shared" si="1"/>
        <v>1.8210368483313872E-3</v>
      </c>
      <c r="M52" s="119">
        <f t="shared" si="2"/>
        <v>178.28874176491809</v>
      </c>
    </row>
    <row r="53" spans="1:13" x14ac:dyDescent="0.45">
      <c r="A53" s="61">
        <v>49</v>
      </c>
      <c r="B53" s="65">
        <v>453787</v>
      </c>
      <c r="C53" s="65">
        <v>445457</v>
      </c>
      <c r="D53" s="65">
        <v>425</v>
      </c>
      <c r="E53" s="65">
        <v>405</v>
      </c>
      <c r="F53" s="119">
        <f t="shared" si="3"/>
        <v>209</v>
      </c>
      <c r="G53" s="121">
        <f t="shared" si="4"/>
        <v>0.99813977464378367</v>
      </c>
      <c r="H53" s="120">
        <f t="shared" si="5"/>
        <v>97633.610389511232</v>
      </c>
      <c r="I53" s="120">
        <f t="shared" si="6"/>
        <v>97726.782167856567</v>
      </c>
      <c r="J53" s="119">
        <f t="shared" si="7"/>
        <v>3679897.1698752805</v>
      </c>
      <c r="K53" s="122">
        <f t="shared" si="0"/>
        <v>37.65495075397704</v>
      </c>
      <c r="L53" s="117">
        <f t="shared" si="1"/>
        <v>1.8445721400898471E-3</v>
      </c>
      <c r="M53" s="119">
        <f t="shared" si="2"/>
        <v>180.26409972745751</v>
      </c>
    </row>
    <row r="54" spans="1:13" x14ac:dyDescent="0.45">
      <c r="A54" s="61">
        <v>50</v>
      </c>
      <c r="B54" s="65">
        <v>449036</v>
      </c>
      <c r="C54" s="65">
        <v>453359</v>
      </c>
      <c r="D54" s="65">
        <v>488</v>
      </c>
      <c r="E54" s="65">
        <v>471</v>
      </c>
      <c r="F54" s="119">
        <f t="shared" si="3"/>
        <v>465</v>
      </c>
      <c r="G54" s="121">
        <f t="shared" si="4"/>
        <v>0.99803312412792844</v>
      </c>
      <c r="H54" s="120">
        <f t="shared" si="5"/>
        <v>97441.577196932863</v>
      </c>
      <c r="I54" s="120">
        <f t="shared" si="6"/>
        <v>97546.518068129109</v>
      </c>
      <c r="J54" s="119">
        <f t="shared" si="7"/>
        <v>3582263.5594857694</v>
      </c>
      <c r="K54" s="122">
        <f t="shared" si="0"/>
        <v>36.723643554184271</v>
      </c>
      <c r="L54" s="117">
        <f t="shared" si="1"/>
        <v>2.1231769157394114E-3</v>
      </c>
      <c r="M54" s="119">
        <f t="shared" si="2"/>
        <v>207.10851537300914</v>
      </c>
    </row>
    <row r="55" spans="1:13" x14ac:dyDescent="0.45">
      <c r="A55" s="61">
        <v>51</v>
      </c>
      <c r="B55" s="65">
        <v>433499</v>
      </c>
      <c r="C55" s="65">
        <v>448442</v>
      </c>
      <c r="D55" s="65">
        <v>476</v>
      </c>
      <c r="E55" s="65">
        <v>508</v>
      </c>
      <c r="F55" s="119">
        <f t="shared" si="3"/>
        <v>353</v>
      </c>
      <c r="G55" s="121">
        <f t="shared" si="4"/>
        <v>0.99789186632161841</v>
      </c>
      <c r="H55" s="120">
        <f t="shared" si="5"/>
        <v>97236.157326369386</v>
      </c>
      <c r="I55" s="120">
        <f t="shared" si="6"/>
        <v>97339.4095527561</v>
      </c>
      <c r="J55" s="119">
        <f t="shared" si="7"/>
        <v>3484821.9822888365</v>
      </c>
      <c r="K55" s="122">
        <f t="shared" si="0"/>
        <v>35.800730642403678</v>
      </c>
      <c r="L55" s="117">
        <f t="shared" si="1"/>
        <v>2.2310532003083348E-3</v>
      </c>
      <c r="M55" s="119">
        <f t="shared" si="2"/>
        <v>217.16940119880019</v>
      </c>
    </row>
    <row r="56" spans="1:13" x14ac:dyDescent="0.45">
      <c r="A56" s="61">
        <v>52</v>
      </c>
      <c r="B56" s="65">
        <v>435976</v>
      </c>
      <c r="C56" s="65">
        <v>432674</v>
      </c>
      <c r="D56" s="65">
        <v>545</v>
      </c>
      <c r="E56" s="65">
        <v>533</v>
      </c>
      <c r="F56" s="119">
        <f t="shared" si="3"/>
        <v>228</v>
      </c>
      <c r="G56" s="121">
        <f t="shared" si="4"/>
        <v>0.99757156727312146</v>
      </c>
      <c r="H56" s="120">
        <f t="shared" si="5"/>
        <v>97000.025859682122</v>
      </c>
      <c r="I56" s="120">
        <f t="shared" si="6"/>
        <v>97122.2401515573</v>
      </c>
      <c r="J56" s="119">
        <f t="shared" si="7"/>
        <v>3387585.824962467</v>
      </c>
      <c r="K56" s="122">
        <f t="shared" si="0"/>
        <v>34.879609651468165</v>
      </c>
      <c r="L56" s="117">
        <f t="shared" si="1"/>
        <v>2.4794859697630156E-3</v>
      </c>
      <c r="M56" s="119">
        <f t="shared" si="2"/>
        <v>240.81323180774052</v>
      </c>
    </row>
    <row r="57" spans="1:13" x14ac:dyDescent="0.45">
      <c r="A57" s="61">
        <v>53</v>
      </c>
      <c r="B57" s="65">
        <v>433258</v>
      </c>
      <c r="C57" s="65">
        <v>434805</v>
      </c>
      <c r="D57" s="65">
        <v>549</v>
      </c>
      <c r="E57" s="65">
        <v>547</v>
      </c>
      <c r="F57" s="119">
        <f t="shared" si="3"/>
        <v>-89</v>
      </c>
      <c r="G57" s="121">
        <f t="shared" si="4"/>
        <v>0.99751795867011217</v>
      </c>
      <c r="H57" s="120">
        <f t="shared" si="5"/>
        <v>96759.267786498196</v>
      </c>
      <c r="I57" s="120">
        <f t="shared" si="6"/>
        <v>96881.42691974956</v>
      </c>
      <c r="J57" s="119">
        <f t="shared" si="7"/>
        <v>3290585.7991027851</v>
      </c>
      <c r="K57" s="122">
        <f t="shared" si="0"/>
        <v>33.965083955962974</v>
      </c>
      <c r="L57" s="117">
        <f t="shared" si="1"/>
        <v>2.52147958531264E-3</v>
      </c>
      <c r="M57" s="119">
        <f t="shared" si="2"/>
        <v>244.28454017410695</v>
      </c>
    </row>
    <row r="58" spans="1:13" x14ac:dyDescent="0.45">
      <c r="A58" s="61">
        <v>54</v>
      </c>
      <c r="B58" s="65">
        <v>433253</v>
      </c>
      <c r="C58" s="65">
        <v>432323</v>
      </c>
      <c r="D58" s="65">
        <v>642</v>
      </c>
      <c r="E58" s="65">
        <v>650</v>
      </c>
      <c r="F58" s="119">
        <f t="shared" si="3"/>
        <v>254</v>
      </c>
      <c r="G58" s="121">
        <f t="shared" si="4"/>
        <v>0.99725648095803965</v>
      </c>
      <c r="H58" s="120">
        <f t="shared" si="5"/>
        <v>96493.806892839799</v>
      </c>
      <c r="I58" s="120">
        <f t="shared" si="6"/>
        <v>96637.142379575453</v>
      </c>
      <c r="J58" s="119">
        <f t="shared" si="7"/>
        <v>3193826.5313162869</v>
      </c>
      <c r="K58" s="122">
        <f t="shared" si="0"/>
        <v>33.049678960615786</v>
      </c>
      <c r="L58" s="117">
        <f t="shared" si="1"/>
        <v>2.9809825624968417E-3</v>
      </c>
      <c r="M58" s="119">
        <f t="shared" si="2"/>
        <v>288.07363632303895</v>
      </c>
    </row>
    <row r="59" spans="1:13" x14ac:dyDescent="0.45">
      <c r="A59" s="61">
        <v>55</v>
      </c>
      <c r="B59" s="65">
        <v>423236</v>
      </c>
      <c r="C59" s="65">
        <v>432121</v>
      </c>
      <c r="D59" s="65">
        <v>658</v>
      </c>
      <c r="E59" s="65">
        <v>699</v>
      </c>
      <c r="F59" s="119">
        <f t="shared" si="3"/>
        <v>176</v>
      </c>
      <c r="G59" s="121">
        <f t="shared" si="4"/>
        <v>0.99698159186414392</v>
      </c>
      <c r="H59" s="120">
        <f t="shared" si="5"/>
        <v>96202.549201054731</v>
      </c>
      <c r="I59" s="120">
        <f t="shared" si="6"/>
        <v>96349.068743252414</v>
      </c>
      <c r="J59" s="119">
        <f t="shared" si="7"/>
        <v>3097332.7244234472</v>
      </c>
      <c r="K59" s="122">
        <f t="shared" si="0"/>
        <v>32.146991816569702</v>
      </c>
      <c r="L59" s="117">
        <f t="shared" si="1"/>
        <v>3.169048378443754E-3</v>
      </c>
      <c r="M59" s="119">
        <f t="shared" si="2"/>
        <v>305.33486006536987</v>
      </c>
    </row>
    <row r="60" spans="1:13" x14ac:dyDescent="0.45">
      <c r="A60" s="61">
        <v>56</v>
      </c>
      <c r="B60" s="65">
        <v>423692</v>
      </c>
      <c r="C60" s="65">
        <v>422241</v>
      </c>
      <c r="D60" s="65">
        <v>664</v>
      </c>
      <c r="E60" s="65">
        <v>715</v>
      </c>
      <c r="F60" s="119">
        <f t="shared" si="3"/>
        <v>368</v>
      </c>
      <c r="G60" s="121">
        <f t="shared" si="4"/>
        <v>0.99678097397383214</v>
      </c>
      <c r="H60" s="120">
        <f t="shared" si="5"/>
        <v>95892.870691392847</v>
      </c>
      <c r="I60" s="120">
        <f t="shared" si="6"/>
        <v>96043.733883187044</v>
      </c>
      <c r="J60" s="119">
        <f t="shared" si="7"/>
        <v>3001130.1752223922</v>
      </c>
      <c r="K60" s="122">
        <f t="shared" si="0"/>
        <v>31.247537490290718</v>
      </c>
      <c r="L60" s="117">
        <f t="shared" si="1"/>
        <v>3.2547438048672137E-3</v>
      </c>
      <c r="M60" s="119">
        <f t="shared" si="2"/>
        <v>312.59774785261834</v>
      </c>
    </row>
    <row r="61" spans="1:13" x14ac:dyDescent="0.45">
      <c r="A61" s="61">
        <v>57</v>
      </c>
      <c r="B61" s="65">
        <v>421673</v>
      </c>
      <c r="C61" s="65">
        <v>422740</v>
      </c>
      <c r="D61" s="65">
        <v>704</v>
      </c>
      <c r="E61" s="65">
        <v>782</v>
      </c>
      <c r="F61" s="119">
        <f t="shared" si="3"/>
        <v>467</v>
      </c>
      <c r="G61" s="121">
        <f t="shared" si="4"/>
        <v>0.99665271374333464</v>
      </c>
      <c r="H61" s="120">
        <f t="shared" si="5"/>
        <v>95571.889803215367</v>
      </c>
      <c r="I61" s="120">
        <f t="shared" si="6"/>
        <v>95731.136135334425</v>
      </c>
      <c r="J61" s="119">
        <f t="shared" si="7"/>
        <v>2905237.3045309992</v>
      </c>
      <c r="K61" s="122">
        <f t="shared" si="0"/>
        <v>30.347882849984</v>
      </c>
      <c r="L61" s="117">
        <f t="shared" si="1"/>
        <v>3.513529803755403E-3</v>
      </c>
      <c r="M61" s="119">
        <f t="shared" si="2"/>
        <v>336.35419995886332</v>
      </c>
    </row>
    <row r="62" spans="1:13" x14ac:dyDescent="0.45">
      <c r="A62" s="61">
        <v>58</v>
      </c>
      <c r="B62" s="65">
        <v>419124</v>
      </c>
      <c r="C62" s="65">
        <v>420730</v>
      </c>
      <c r="D62" s="65">
        <v>789</v>
      </c>
      <c r="E62" s="65">
        <v>790</v>
      </c>
      <c r="F62" s="119">
        <f t="shared" si="3"/>
        <v>628</v>
      </c>
      <c r="G62" s="121">
        <f t="shared" si="4"/>
        <v>0.99627713649946559</v>
      </c>
      <c r="H62" s="120">
        <f t="shared" si="5"/>
        <v>95216.088702989873</v>
      </c>
      <c r="I62" s="120">
        <f t="shared" si="6"/>
        <v>95394.781935375562</v>
      </c>
      <c r="J62" s="119">
        <f t="shared" si="7"/>
        <v>2809665.4147277838</v>
      </c>
      <c r="K62" s="122">
        <f t="shared" si="0"/>
        <v>29.45303042498875</v>
      </c>
      <c r="L62" s="117">
        <f t="shared" si="1"/>
        <v>3.7538837409921894E-3</v>
      </c>
      <c r="M62" s="119">
        <f t="shared" si="2"/>
        <v>358.10092088270176</v>
      </c>
    </row>
    <row r="63" spans="1:13" x14ac:dyDescent="0.45">
      <c r="A63" s="61">
        <v>59</v>
      </c>
      <c r="B63" s="65">
        <v>418673</v>
      </c>
      <c r="C63" s="65">
        <v>417759</v>
      </c>
      <c r="D63" s="65">
        <v>872</v>
      </c>
      <c r="E63" s="65">
        <v>863</v>
      </c>
      <c r="F63" s="119">
        <f t="shared" si="3"/>
        <v>297</v>
      </c>
      <c r="G63" s="121">
        <f t="shared" si="4"/>
        <v>0.99603599091283113</v>
      </c>
      <c r="H63" s="120">
        <f t="shared" si="5"/>
        <v>94838.651262126543</v>
      </c>
      <c r="I63" s="120">
        <f t="shared" si="6"/>
        <v>95036.68101449286</v>
      </c>
      <c r="J63" s="119">
        <f t="shared" si="7"/>
        <v>2714449.326024794</v>
      </c>
      <c r="K63" s="122">
        <f t="shared" si="0"/>
        <v>28.562122509421886</v>
      </c>
      <c r="L63" s="117">
        <f t="shared" si="1"/>
        <v>4.1408951279623563E-3</v>
      </c>
      <c r="M63" s="119">
        <f t="shared" si="2"/>
        <v>393.53692939062603</v>
      </c>
    </row>
    <row r="64" spans="1:13" x14ac:dyDescent="0.45">
      <c r="A64" s="61">
        <v>60</v>
      </c>
      <c r="B64" s="65">
        <v>410216</v>
      </c>
      <c r="C64" s="65">
        <v>416842</v>
      </c>
      <c r="D64" s="65">
        <v>888</v>
      </c>
      <c r="E64" s="65">
        <v>869</v>
      </c>
      <c r="F64" s="119">
        <f t="shared" si="3"/>
        <v>-80</v>
      </c>
      <c r="G64" s="121">
        <f t="shared" si="4"/>
        <v>0.99581733881466583</v>
      </c>
      <c r="H64" s="120">
        <f t="shared" si="5"/>
        <v>94441.973316623</v>
      </c>
      <c r="I64" s="120">
        <f t="shared" si="6"/>
        <v>94643.144085102234</v>
      </c>
      <c r="J64" s="119">
        <f t="shared" si="7"/>
        <v>2619610.6747626676</v>
      </c>
      <c r="K64" s="122">
        <f t="shared" si="0"/>
        <v>27.678821324946032</v>
      </c>
      <c r="L64" s="117">
        <f t="shared" si="1"/>
        <v>4.2392741979035411E-3</v>
      </c>
      <c r="M64" s="119">
        <f t="shared" si="2"/>
        <v>401.21823872844107</v>
      </c>
    </row>
    <row r="65" spans="1:13" x14ac:dyDescent="0.45">
      <c r="A65" s="61">
        <v>61</v>
      </c>
      <c r="B65" s="65">
        <v>418335</v>
      </c>
      <c r="C65" s="65">
        <v>408465</v>
      </c>
      <c r="D65" s="65">
        <v>956</v>
      </c>
      <c r="E65" s="65">
        <v>994</v>
      </c>
      <c r="F65" s="119">
        <f t="shared" si="3"/>
        <v>74</v>
      </c>
      <c r="G65" s="121">
        <f t="shared" si="4"/>
        <v>0.99555152552205595</v>
      </c>
      <c r="H65" s="120">
        <f t="shared" si="5"/>
        <v>94021.850608677327</v>
      </c>
      <c r="I65" s="120">
        <f t="shared" si="6"/>
        <v>94241.925846373793</v>
      </c>
      <c r="J65" s="119">
        <f t="shared" si="7"/>
        <v>2525168.7014460447</v>
      </c>
      <c r="K65" s="122">
        <f t="shared" si="0"/>
        <v>26.79453628274095</v>
      </c>
      <c r="L65" s="117">
        <f t="shared" si="1"/>
        <v>4.7067425480104936E-3</v>
      </c>
      <c r="M65" s="119">
        <f t="shared" si="2"/>
        <v>443.57248218757741</v>
      </c>
    </row>
    <row r="66" spans="1:13" x14ac:dyDescent="0.45">
      <c r="A66" s="61">
        <v>62</v>
      </c>
      <c r="B66" s="65">
        <v>407038</v>
      </c>
      <c r="C66" s="65">
        <v>415992</v>
      </c>
      <c r="D66" s="65">
        <v>1000</v>
      </c>
      <c r="E66" s="65">
        <v>1024</v>
      </c>
      <c r="F66" s="119">
        <f t="shared" si="3"/>
        <v>-349</v>
      </c>
      <c r="G66" s="121">
        <f t="shared" si="4"/>
        <v>0.99523149604039596</v>
      </c>
      <c r="H66" s="120">
        <f t="shared" si="5"/>
        <v>93573.507041760546</v>
      </c>
      <c r="I66" s="120">
        <f t="shared" si="6"/>
        <v>93798.353364186216</v>
      </c>
      <c r="J66" s="119">
        <f t="shared" si="7"/>
        <v>2431146.8508373676</v>
      </c>
      <c r="K66" s="122">
        <f t="shared" si="0"/>
        <v>25.918864922906209</v>
      </c>
      <c r="L66" s="117">
        <f t="shared" si="1"/>
        <v>4.906468863771574E-3</v>
      </c>
      <c r="M66" s="119">
        <f t="shared" si="2"/>
        <v>460.21870025442331</v>
      </c>
    </row>
    <row r="67" spans="1:13" x14ac:dyDescent="0.45">
      <c r="A67" s="61">
        <v>63</v>
      </c>
      <c r="B67" s="65">
        <v>422808</v>
      </c>
      <c r="C67" s="65">
        <v>405050</v>
      </c>
      <c r="D67" s="65">
        <v>1081</v>
      </c>
      <c r="E67" s="65">
        <v>1085</v>
      </c>
      <c r="F67" s="119">
        <f t="shared" si="3"/>
        <v>117</v>
      </c>
      <c r="G67" s="121">
        <f t="shared" si="4"/>
        <v>0.99482923582000826</v>
      </c>
      <c r="H67" s="120">
        <f t="shared" si="5"/>
        <v>93089.660503352803</v>
      </c>
      <c r="I67" s="120">
        <f t="shared" si="6"/>
        <v>93338.134663931793</v>
      </c>
      <c r="J67" s="119">
        <f t="shared" si="7"/>
        <v>2337573.3437956069</v>
      </c>
      <c r="K67" s="122">
        <f t="shared" si="0"/>
        <v>25.044140342124322</v>
      </c>
      <c r="L67" s="117">
        <f t="shared" si="1"/>
        <v>5.2200973932981024E-3</v>
      </c>
      <c r="M67" s="119">
        <f t="shared" si="2"/>
        <v>487.23415345449757</v>
      </c>
    </row>
    <row r="68" spans="1:13" x14ac:dyDescent="0.45">
      <c r="A68" s="61">
        <v>64</v>
      </c>
      <c r="B68" s="65">
        <v>417265</v>
      </c>
      <c r="C68" s="65">
        <v>420949</v>
      </c>
      <c r="D68" s="65">
        <v>1215</v>
      </c>
      <c r="E68" s="65">
        <v>1148</v>
      </c>
      <c r="F68" s="119">
        <f t="shared" si="3"/>
        <v>441</v>
      </c>
      <c r="G68" s="121">
        <f t="shared" si="4"/>
        <v>0.99456301407588377</v>
      </c>
      <c r="H68" s="120">
        <f t="shared" si="5"/>
        <v>92583.53332951531</v>
      </c>
      <c r="I68" s="120">
        <f t="shared" si="6"/>
        <v>92850.900510477295</v>
      </c>
      <c r="J68" s="119">
        <f t="shared" si="7"/>
        <v>2244483.6832922539</v>
      </c>
      <c r="K68" s="122">
        <f t="shared" si="0"/>
        <v>24.172987778820588</v>
      </c>
      <c r="L68" s="117">
        <f t="shared" si="1"/>
        <v>5.621259376362109E-3</v>
      </c>
      <c r="M68" s="119">
        <f t="shared" si="2"/>
        <v>521.93899509818584</v>
      </c>
    </row>
    <row r="69" spans="1:13" x14ac:dyDescent="0.45">
      <c r="A69" s="61">
        <v>65</v>
      </c>
      <c r="B69" s="65">
        <v>414049</v>
      </c>
      <c r="C69" s="65">
        <v>415347</v>
      </c>
      <c r="D69" s="65">
        <v>1257</v>
      </c>
      <c r="E69" s="65">
        <v>1215</v>
      </c>
      <c r="F69" s="119">
        <f t="shared" si="3"/>
        <v>487</v>
      </c>
      <c r="G69" s="121">
        <f t="shared" si="4"/>
        <v>0.99423963823491024</v>
      </c>
      <c r="H69" s="120">
        <f t="shared" si="5"/>
        <v>92050.218684047053</v>
      </c>
      <c r="I69" s="120">
        <f t="shared" si="6"/>
        <v>92328.961515379109</v>
      </c>
      <c r="J69" s="119">
        <f t="shared" si="7"/>
        <v>2151900.1499627386</v>
      </c>
      <c r="K69" s="122">
        <f t="shared" ref="K69:K108" si="8">J69/I69</f>
        <v>23.30688133651649</v>
      </c>
      <c r="L69" s="117">
        <f t="shared" ref="L69:L109" si="9">M69/I69</f>
        <v>5.9439729010413497E-3</v>
      </c>
      <c r="M69" s="119">
        <f t="shared" ref="M69:M109" si="10">I69-I70</f>
        <v>548.80084522870311</v>
      </c>
    </row>
    <row r="70" spans="1:13" x14ac:dyDescent="0.45">
      <c r="A70" s="61">
        <v>66</v>
      </c>
      <c r="B70" s="65">
        <v>405591</v>
      </c>
      <c r="C70" s="65">
        <v>411698</v>
      </c>
      <c r="D70" s="65">
        <v>1312</v>
      </c>
      <c r="E70" s="65">
        <v>1241</v>
      </c>
      <c r="F70" s="119">
        <f t="shared" ref="F70:F109" si="11">C70-(B69-E69-D70)</f>
        <v>176</v>
      </c>
      <c r="G70" s="121">
        <f t="shared" ref="G70:G109" si="12">1-(E69+D70)/(B69+0.5*F70)</f>
        <v>0.99389815447545138</v>
      </c>
      <c r="H70" s="120">
        <f t="shared" ref="H70:H109" si="13">H69*G70</f>
        <v>91488.542469136082</v>
      </c>
      <c r="I70" s="120">
        <f t="shared" ref="I70:I109" si="14">H69-(E69/(D70+E69))*(H69-H70)</f>
        <v>91780.160670150406</v>
      </c>
      <c r="J70" s="119">
        <f t="shared" ref="J70:J109" si="15">J69-H69</f>
        <v>2059849.9312786916</v>
      </c>
      <c r="K70" s="122">
        <f t="shared" si="8"/>
        <v>22.443302738176783</v>
      </c>
      <c r="L70" s="117">
        <f t="shared" si="9"/>
        <v>6.225524991634237E-3</v>
      </c>
      <c r="M70" s="119">
        <f t="shared" si="10"/>
        <v>571.37968398822704</v>
      </c>
    </row>
    <row r="71" spans="1:13" x14ac:dyDescent="0.45">
      <c r="A71" s="61">
        <v>67</v>
      </c>
      <c r="B71" s="65">
        <v>387111</v>
      </c>
      <c r="C71" s="65">
        <v>403479</v>
      </c>
      <c r="D71" s="65">
        <v>1361</v>
      </c>
      <c r="E71" s="65">
        <v>1254</v>
      </c>
      <c r="F71" s="119">
        <f t="shared" si="11"/>
        <v>490</v>
      </c>
      <c r="G71" s="121">
        <f t="shared" si="12"/>
        <v>0.99358854315536327</v>
      </c>
      <c r="H71" s="120">
        <f t="shared" si="13"/>
        <v>90901.967627316495</v>
      </c>
      <c r="I71" s="120">
        <f t="shared" si="14"/>
        <v>91208.780986162179</v>
      </c>
      <c r="J71" s="119">
        <f t="shared" si="15"/>
        <v>1968361.3888095554</v>
      </c>
      <c r="K71" s="122">
        <f t="shared" si="8"/>
        <v>21.580832103305788</v>
      </c>
      <c r="L71" s="117">
        <f t="shared" si="9"/>
        <v>6.5919123710901596E-3</v>
      </c>
      <c r="M71" s="119">
        <f t="shared" si="10"/>
        <v>601.24029173473537</v>
      </c>
    </row>
    <row r="72" spans="1:13" x14ac:dyDescent="0.45">
      <c r="A72" s="61">
        <v>68</v>
      </c>
      <c r="B72" s="65">
        <v>291402</v>
      </c>
      <c r="C72" s="65">
        <v>384485</v>
      </c>
      <c r="D72" s="65">
        <v>1475</v>
      </c>
      <c r="E72" s="65">
        <v>1158</v>
      </c>
      <c r="F72" s="119">
        <f t="shared" si="11"/>
        <v>103</v>
      </c>
      <c r="G72" s="121">
        <f t="shared" si="12"/>
        <v>0.992951280147225</v>
      </c>
      <c r="H72" s="120">
        <f t="shared" si="13"/>
        <v>90261.225123445518</v>
      </c>
      <c r="I72" s="120">
        <f t="shared" si="14"/>
        <v>90607.540694427444</v>
      </c>
      <c r="J72" s="119">
        <f t="shared" si="15"/>
        <v>1877459.421182239</v>
      </c>
      <c r="K72" s="122">
        <f t="shared" si="8"/>
        <v>20.720785563686608</v>
      </c>
      <c r="L72" s="117">
        <f t="shared" si="9"/>
        <v>7.7804789267782431E-3</v>
      </c>
      <c r="M72" s="119">
        <f t="shared" si="10"/>
        <v>704.97006098019483</v>
      </c>
    </row>
    <row r="73" spans="1:13" x14ac:dyDescent="0.45">
      <c r="A73" s="61">
        <v>69</v>
      </c>
      <c r="B73" s="65">
        <v>286199</v>
      </c>
      <c r="C73" s="65">
        <v>289188</v>
      </c>
      <c r="D73" s="65">
        <v>1111</v>
      </c>
      <c r="E73" s="65">
        <v>1130</v>
      </c>
      <c r="F73" s="119">
        <f t="shared" si="11"/>
        <v>55</v>
      </c>
      <c r="G73" s="121">
        <f t="shared" si="12"/>
        <v>0.99221424049384155</v>
      </c>
      <c r="H73" s="120">
        <f t="shared" si="13"/>
        <v>89558.472931903147</v>
      </c>
      <c r="I73" s="120">
        <f t="shared" si="14"/>
        <v>89902.570633447249</v>
      </c>
      <c r="J73" s="119">
        <f t="shared" si="15"/>
        <v>1787198.1960587935</v>
      </c>
      <c r="K73" s="122">
        <f t="shared" si="8"/>
        <v>19.879278016927874</v>
      </c>
      <c r="L73" s="117">
        <f t="shared" si="9"/>
        <v>7.7583403897640473E-3</v>
      </c>
      <c r="M73" s="119">
        <f t="shared" si="10"/>
        <v>697.49474488908891</v>
      </c>
    </row>
    <row r="74" spans="1:13" x14ac:dyDescent="0.45">
      <c r="A74" s="61">
        <v>70</v>
      </c>
      <c r="B74" s="65">
        <v>278651</v>
      </c>
      <c r="C74" s="65">
        <v>284156</v>
      </c>
      <c r="D74" s="65">
        <v>1248</v>
      </c>
      <c r="E74" s="65">
        <v>1214</v>
      </c>
      <c r="F74" s="119">
        <f t="shared" si="11"/>
        <v>335</v>
      </c>
      <c r="G74" s="121">
        <f t="shared" si="12"/>
        <v>0.99169595605631244</v>
      </c>
      <c r="H74" s="120">
        <f t="shared" si="13"/>
        <v>88814.775437147066</v>
      </c>
      <c r="I74" s="120">
        <f t="shared" si="14"/>
        <v>89205.07588855816</v>
      </c>
      <c r="J74" s="119">
        <f t="shared" si="15"/>
        <v>1697639.7231268904</v>
      </c>
      <c r="K74" s="122">
        <f t="shared" si="8"/>
        <v>19.030752524079599</v>
      </c>
      <c r="L74" s="117">
        <f t="shared" si="9"/>
        <v>8.7170801987536163E-3</v>
      </c>
      <c r="M74" s="119">
        <f t="shared" si="10"/>
        <v>777.60780065646395</v>
      </c>
    </row>
    <row r="75" spans="1:13" x14ac:dyDescent="0.45">
      <c r="A75" s="61">
        <v>71</v>
      </c>
      <c r="B75" s="65">
        <v>257212</v>
      </c>
      <c r="C75" s="65">
        <v>275633</v>
      </c>
      <c r="D75" s="65">
        <v>1275</v>
      </c>
      <c r="E75" s="65">
        <v>1255</v>
      </c>
      <c r="F75" s="119">
        <f t="shared" si="11"/>
        <v>-529</v>
      </c>
      <c r="G75" s="121">
        <f t="shared" si="12"/>
        <v>0.99105919288471245</v>
      </c>
      <c r="H75" s="120">
        <f t="shared" si="13"/>
        <v>88020.699660975952</v>
      </c>
      <c r="I75" s="120">
        <f t="shared" si="14"/>
        <v>88427.468087901696</v>
      </c>
      <c r="J75" s="119">
        <f t="shared" si="15"/>
        <v>1608824.9476897432</v>
      </c>
      <c r="K75" s="122">
        <f t="shared" si="8"/>
        <v>18.193723991853798</v>
      </c>
      <c r="L75" s="117">
        <f t="shared" si="9"/>
        <v>9.4595335449811427E-3</v>
      </c>
      <c r="M75" s="119">
        <f t="shared" si="10"/>
        <v>836.48260067525553</v>
      </c>
    </row>
    <row r="76" spans="1:13" x14ac:dyDescent="0.45">
      <c r="A76" s="61">
        <v>72</v>
      </c>
      <c r="B76" s="65">
        <v>231308</v>
      </c>
      <c r="C76" s="65">
        <v>254354</v>
      </c>
      <c r="D76" s="65">
        <v>1316</v>
      </c>
      <c r="E76" s="65">
        <v>1277</v>
      </c>
      <c r="F76" s="119">
        <f t="shared" si="11"/>
        <v>-287</v>
      </c>
      <c r="G76" s="121">
        <f t="shared" si="12"/>
        <v>0.98999877464566832</v>
      </c>
      <c r="H76" s="120">
        <f t="shared" si="13"/>
        <v>87140.384807820592</v>
      </c>
      <c r="I76" s="120">
        <f t="shared" si="14"/>
        <v>87590.98548722644</v>
      </c>
      <c r="J76" s="119">
        <f t="shared" si="15"/>
        <v>1520804.2480287673</v>
      </c>
      <c r="K76" s="122">
        <f t="shared" si="8"/>
        <v>17.3625657888111</v>
      </c>
      <c r="L76" s="117">
        <f t="shared" si="9"/>
        <v>1.0638150614391967E-2</v>
      </c>
      <c r="M76" s="119">
        <f t="shared" si="10"/>
        <v>931.80609607613587</v>
      </c>
    </row>
    <row r="77" spans="1:13" x14ac:dyDescent="0.45">
      <c r="A77" s="61">
        <v>73</v>
      </c>
      <c r="B77" s="65">
        <v>242651</v>
      </c>
      <c r="C77" s="65">
        <v>228700</v>
      </c>
      <c r="D77" s="65">
        <v>1213</v>
      </c>
      <c r="E77" s="65">
        <v>1366</v>
      </c>
      <c r="F77" s="119">
        <f t="shared" si="11"/>
        <v>-118</v>
      </c>
      <c r="G77" s="121">
        <f t="shared" si="12"/>
        <v>0.98923238586977669</v>
      </c>
      <c r="H77" s="120">
        <f t="shared" si="13"/>
        <v>86202.090769050803</v>
      </c>
      <c r="I77" s="120">
        <f t="shared" si="14"/>
        <v>86659.179391150305</v>
      </c>
      <c r="J77" s="119">
        <f t="shared" si="15"/>
        <v>1433663.8632209466</v>
      </c>
      <c r="K77" s="122">
        <f t="shared" si="8"/>
        <v>16.543704582637133</v>
      </c>
      <c r="L77" s="117">
        <f t="shared" si="9"/>
        <v>1.0873538860883734E-2</v>
      </c>
      <c r="M77" s="119">
        <f t="shared" si="10"/>
        <v>942.29195476196765</v>
      </c>
    </row>
    <row r="78" spans="1:13" x14ac:dyDescent="0.45">
      <c r="A78" s="61">
        <v>74</v>
      </c>
      <c r="B78" s="65">
        <v>255734</v>
      </c>
      <c r="C78" s="65">
        <v>239815</v>
      </c>
      <c r="D78" s="65">
        <v>1540</v>
      </c>
      <c r="E78" s="65">
        <v>1664</v>
      </c>
      <c r="F78" s="119">
        <f t="shared" si="11"/>
        <v>70</v>
      </c>
      <c r="G78" s="121">
        <f t="shared" si="12"/>
        <v>0.98802567927280516</v>
      </c>
      <c r="H78" s="120">
        <f t="shared" si="13"/>
        <v>85169.879286827432</v>
      </c>
      <c r="I78" s="120">
        <f t="shared" si="14"/>
        <v>85716.887436388337</v>
      </c>
      <c r="J78" s="119">
        <f t="shared" si="15"/>
        <v>1347461.7724518958</v>
      </c>
      <c r="K78" s="122">
        <f t="shared" si="8"/>
        <v>15.719910192164471</v>
      </c>
      <c r="L78" s="117">
        <f t="shared" si="9"/>
        <v>1.2849790183368797E-2</v>
      </c>
      <c r="M78" s="119">
        <f t="shared" si="10"/>
        <v>1101.4440187290311</v>
      </c>
    </row>
    <row r="79" spans="1:13" x14ac:dyDescent="0.45">
      <c r="A79" s="61">
        <v>75</v>
      </c>
      <c r="B79" s="65">
        <v>252723</v>
      </c>
      <c r="C79" s="65">
        <v>252073</v>
      </c>
      <c r="D79" s="65">
        <v>1761</v>
      </c>
      <c r="E79" s="65">
        <v>1783</v>
      </c>
      <c r="F79" s="119">
        <f t="shared" si="11"/>
        <v>-236</v>
      </c>
      <c r="G79" s="121">
        <f t="shared" si="12"/>
        <v>0.98660099524286426</v>
      </c>
      <c r="H79" s="120">
        <f t="shared" si="13"/>
        <v>84028.687669098552</v>
      </c>
      <c r="I79" s="120">
        <f t="shared" si="14"/>
        <v>84615.443417659306</v>
      </c>
      <c r="J79" s="119">
        <f t="shared" si="15"/>
        <v>1262291.8931650682</v>
      </c>
      <c r="K79" s="122">
        <f t="shared" si="8"/>
        <v>14.91798473399747</v>
      </c>
      <c r="L79" s="117">
        <f t="shared" si="9"/>
        <v>1.3942485213207151E-2</v>
      </c>
      <c r="M79" s="119">
        <f t="shared" si="10"/>
        <v>1179.7495686596812</v>
      </c>
    </row>
    <row r="80" spans="1:13" x14ac:dyDescent="0.45">
      <c r="A80" s="61">
        <v>76</v>
      </c>
      <c r="B80" s="65">
        <v>249115</v>
      </c>
      <c r="C80" s="65">
        <v>248725</v>
      </c>
      <c r="D80" s="65">
        <v>2080</v>
      </c>
      <c r="E80" s="65">
        <v>2029</v>
      </c>
      <c r="F80" s="119">
        <f t="shared" si="11"/>
        <v>-135</v>
      </c>
      <c r="G80" s="121">
        <f t="shared" si="12"/>
        <v>0.98471040606675886</v>
      </c>
      <c r="H80" s="120">
        <f t="shared" si="13"/>
        <v>82743.923155894881</v>
      </c>
      <c r="I80" s="120">
        <f t="shared" si="14"/>
        <v>83435.693848999625</v>
      </c>
      <c r="J80" s="119">
        <f t="shared" si="15"/>
        <v>1178263.2054959696</v>
      </c>
      <c r="K80" s="122">
        <f t="shared" si="8"/>
        <v>14.121812274113386</v>
      </c>
      <c r="L80" s="117">
        <f t="shared" si="9"/>
        <v>1.6375702039679241E-2</v>
      </c>
      <c r="M80" s="119">
        <f t="shared" si="10"/>
        <v>1366.3180619451159</v>
      </c>
    </row>
    <row r="81" spans="1:13" x14ac:dyDescent="0.45">
      <c r="A81" s="61">
        <v>77</v>
      </c>
      <c r="B81" s="65">
        <v>248935</v>
      </c>
      <c r="C81" s="65">
        <v>244419</v>
      </c>
      <c r="D81" s="65">
        <v>2215</v>
      </c>
      <c r="E81" s="65">
        <v>2187</v>
      </c>
      <c r="F81" s="119">
        <f t="shared" si="11"/>
        <v>-452</v>
      </c>
      <c r="G81" s="121">
        <f t="shared" si="12"/>
        <v>0.98294822189811526</v>
      </c>
      <c r="H81" s="120">
        <f t="shared" si="13"/>
        <v>81332.992138961155</v>
      </c>
      <c r="I81" s="120">
        <f t="shared" si="14"/>
        <v>82069.375787054509</v>
      </c>
      <c r="J81" s="119">
        <f t="shared" si="15"/>
        <v>1095519.2823400747</v>
      </c>
      <c r="K81" s="122">
        <f t="shared" si="8"/>
        <v>13.348697633361068</v>
      </c>
      <c r="L81" s="117">
        <f t="shared" si="9"/>
        <v>1.7684298378749429E-2</v>
      </c>
      <c r="M81" s="119">
        <f t="shared" si="10"/>
        <v>1451.3393291759858</v>
      </c>
    </row>
    <row r="82" spans="1:13" x14ac:dyDescent="0.45">
      <c r="A82" s="61">
        <v>78</v>
      </c>
      <c r="B82" s="65">
        <v>245581</v>
      </c>
      <c r="C82" s="65">
        <v>244050</v>
      </c>
      <c r="D82" s="65">
        <v>2412</v>
      </c>
      <c r="E82" s="65">
        <v>2527</v>
      </c>
      <c r="F82" s="119">
        <f t="shared" si="11"/>
        <v>-286</v>
      </c>
      <c r="G82" s="121">
        <f t="shared" si="12"/>
        <v>0.98151467892858291</v>
      </c>
      <c r="H82" s="120">
        <f t="shared" si="13"/>
        <v>79829.525665573412</v>
      </c>
      <c r="I82" s="120">
        <f t="shared" si="14"/>
        <v>80618.036457878523</v>
      </c>
      <c r="J82" s="119">
        <f t="shared" si="15"/>
        <v>1014186.2902011136</v>
      </c>
      <c r="K82" s="122">
        <f t="shared" si="8"/>
        <v>12.580141302883353</v>
      </c>
      <c r="L82" s="117">
        <f t="shared" si="9"/>
        <v>1.9974297807334455E-2</v>
      </c>
      <c r="M82" s="119">
        <f t="shared" si="10"/>
        <v>1610.2886688522121</v>
      </c>
    </row>
    <row r="83" spans="1:13" x14ac:dyDescent="0.45">
      <c r="A83" s="61">
        <v>79</v>
      </c>
      <c r="B83" s="65">
        <v>248053</v>
      </c>
      <c r="C83" s="65">
        <v>240064</v>
      </c>
      <c r="D83" s="65">
        <v>2786</v>
      </c>
      <c r="E83" s="65">
        <v>2835</v>
      </c>
      <c r="F83" s="119">
        <f t="shared" si="11"/>
        <v>-204</v>
      </c>
      <c r="G83" s="121">
        <f t="shared" si="12"/>
        <v>0.97835660076829378</v>
      </c>
      <c r="H83" s="120">
        <f t="shared" si="13"/>
        <v>78101.743371115663</v>
      </c>
      <c r="I83" s="120">
        <f t="shared" si="14"/>
        <v>79007.747789026311</v>
      </c>
      <c r="J83" s="119">
        <f t="shared" si="15"/>
        <v>934356.76453554013</v>
      </c>
      <c r="K83" s="122">
        <f t="shared" si="8"/>
        <v>11.826140988483113</v>
      </c>
      <c r="L83" s="117">
        <f t="shared" si="9"/>
        <v>2.277656478771797E-2</v>
      </c>
      <c r="M83" s="119">
        <f t="shared" si="10"/>
        <v>1799.525086248439</v>
      </c>
    </row>
    <row r="84" spans="1:13" x14ac:dyDescent="0.45">
      <c r="A84" s="61">
        <v>80</v>
      </c>
      <c r="B84" s="65">
        <v>236792</v>
      </c>
      <c r="C84" s="65">
        <v>241519</v>
      </c>
      <c r="D84" s="65">
        <v>3202</v>
      </c>
      <c r="E84" s="65">
        <v>3154</v>
      </c>
      <c r="F84" s="119">
        <f t="shared" si="11"/>
        <v>-497</v>
      </c>
      <c r="G84" s="121">
        <f t="shared" si="12"/>
        <v>0.97563805338482557</v>
      </c>
      <c r="H84" s="120">
        <f t="shared" si="13"/>
        <v>76199.032868556489</v>
      </c>
      <c r="I84" s="120">
        <f t="shared" si="14"/>
        <v>77208.222702777872</v>
      </c>
      <c r="J84" s="119">
        <f t="shared" si="15"/>
        <v>856255.02116442448</v>
      </c>
      <c r="K84" s="122">
        <f t="shared" si="8"/>
        <v>11.090205047986649</v>
      </c>
      <c r="L84" s="117">
        <f t="shared" si="9"/>
        <v>2.6240311811222918E-2</v>
      </c>
      <c r="M84" s="119">
        <f t="shared" si="10"/>
        <v>2025.9678381112317</v>
      </c>
    </row>
    <row r="85" spans="1:13" x14ac:dyDescent="0.45">
      <c r="A85" s="61">
        <v>81</v>
      </c>
      <c r="B85" s="65">
        <v>240369</v>
      </c>
      <c r="C85" s="65">
        <v>229171</v>
      </c>
      <c r="D85" s="65">
        <v>3615</v>
      </c>
      <c r="E85" s="65">
        <v>3665</v>
      </c>
      <c r="F85" s="119">
        <f t="shared" si="11"/>
        <v>-852</v>
      </c>
      <c r="G85" s="121">
        <f t="shared" si="12"/>
        <v>0.97136220945482854</v>
      </c>
      <c r="H85" s="120">
        <f t="shared" si="13"/>
        <v>74016.860925522138</v>
      </c>
      <c r="I85" s="120">
        <f t="shared" si="14"/>
        <v>75182.25486466664</v>
      </c>
      <c r="J85" s="119">
        <f t="shared" si="15"/>
        <v>780055.98829586804</v>
      </c>
      <c r="K85" s="122">
        <f t="shared" si="8"/>
        <v>10.375533291732522</v>
      </c>
      <c r="L85" s="117">
        <f t="shared" si="9"/>
        <v>3.0546574027109204E-2</v>
      </c>
      <c r="M85" s="119">
        <f t="shared" si="10"/>
        <v>2296.5603137485305</v>
      </c>
    </row>
    <row r="86" spans="1:13" x14ac:dyDescent="0.45">
      <c r="A86" s="61">
        <v>82</v>
      </c>
      <c r="B86" s="65">
        <v>228241</v>
      </c>
      <c r="C86" s="65">
        <v>231556</v>
      </c>
      <c r="D86" s="65">
        <v>4042</v>
      </c>
      <c r="E86" s="65">
        <v>4068</v>
      </c>
      <c r="F86" s="119">
        <f t="shared" si="11"/>
        <v>-1106</v>
      </c>
      <c r="G86" s="121">
        <f t="shared" si="12"/>
        <v>0.96786286152717083</v>
      </c>
      <c r="H86" s="120">
        <f t="shared" si="13"/>
        <v>71638.170816634491</v>
      </c>
      <c r="I86" s="120">
        <f t="shared" si="14"/>
        <v>72885.69455091811</v>
      </c>
      <c r="J86" s="119">
        <f t="shared" si="15"/>
        <v>706039.12737034587</v>
      </c>
      <c r="K86" s="122">
        <f t="shared" si="8"/>
        <v>9.6869369458653551</v>
      </c>
      <c r="L86" s="117">
        <f t="shared" si="9"/>
        <v>3.4667895350860158E-2</v>
      </c>
      <c r="M86" s="119">
        <f t="shared" si="10"/>
        <v>2526.7936312659876</v>
      </c>
    </row>
    <row r="87" spans="1:13" x14ac:dyDescent="0.45">
      <c r="A87" s="61">
        <v>83</v>
      </c>
      <c r="B87" s="65">
        <v>222468</v>
      </c>
      <c r="C87" s="65">
        <v>218766</v>
      </c>
      <c r="D87" s="65">
        <v>4535</v>
      </c>
      <c r="E87" s="65">
        <v>4703</v>
      </c>
      <c r="F87" s="119">
        <f t="shared" si="11"/>
        <v>-872</v>
      </c>
      <c r="G87" s="121">
        <f t="shared" si="12"/>
        <v>0.96223524505607871</v>
      </c>
      <c r="H87" s="120">
        <f t="shared" si="13"/>
        <v>68932.772851113521</v>
      </c>
      <c r="I87" s="120">
        <f t="shared" si="14"/>
        <v>70358.900919652122</v>
      </c>
      <c r="J87" s="119">
        <f t="shared" si="15"/>
        <v>634400.95655371132</v>
      </c>
      <c r="K87" s="122">
        <f t="shared" si="8"/>
        <v>9.016641082528837</v>
      </c>
      <c r="L87" s="117">
        <f t="shared" si="9"/>
        <v>4.102700364446582E-2</v>
      </c>
      <c r="M87" s="119">
        <f t="shared" si="10"/>
        <v>2886.6148844511772</v>
      </c>
    </row>
    <row r="88" spans="1:13" x14ac:dyDescent="0.45">
      <c r="A88" s="61">
        <v>84</v>
      </c>
      <c r="B88" s="65">
        <v>201114</v>
      </c>
      <c r="C88" s="65">
        <v>211670</v>
      </c>
      <c r="D88" s="65">
        <v>5108</v>
      </c>
      <c r="E88" s="65">
        <v>4829</v>
      </c>
      <c r="F88" s="119">
        <f t="shared" si="11"/>
        <v>-987</v>
      </c>
      <c r="G88" s="121">
        <f t="shared" si="12"/>
        <v>0.9558012294204965</v>
      </c>
      <c r="H88" s="120">
        <f t="shared" si="13"/>
        <v>65886.029038458131</v>
      </c>
      <c r="I88" s="120">
        <f t="shared" si="14"/>
        <v>67472.286035200945</v>
      </c>
      <c r="J88" s="119">
        <f t="shared" si="15"/>
        <v>565468.18370259786</v>
      </c>
      <c r="K88" s="122">
        <f t="shared" si="8"/>
        <v>8.3807473694842294</v>
      </c>
      <c r="L88" s="117">
        <f t="shared" si="9"/>
        <v>4.6994699909173203E-2</v>
      </c>
      <c r="M88" s="119">
        <f t="shared" si="10"/>
        <v>3170.8398344101661</v>
      </c>
    </row>
    <row r="89" spans="1:13" x14ac:dyDescent="0.45">
      <c r="A89" s="61">
        <v>85</v>
      </c>
      <c r="B89" s="65">
        <v>188506</v>
      </c>
      <c r="C89" s="65">
        <v>190330</v>
      </c>
      <c r="D89" s="65">
        <v>5301</v>
      </c>
      <c r="E89" s="65">
        <v>5375</v>
      </c>
      <c r="F89" s="119">
        <f t="shared" si="11"/>
        <v>-654</v>
      </c>
      <c r="G89" s="121">
        <f t="shared" si="12"/>
        <v>0.94954852654803346</v>
      </c>
      <c r="H89" s="120">
        <f t="shared" si="13"/>
        <v>62561.981793568862</v>
      </c>
      <c r="I89" s="120">
        <f t="shared" si="14"/>
        <v>64301.446200790779</v>
      </c>
      <c r="J89" s="119">
        <f t="shared" si="15"/>
        <v>499582.15466413973</v>
      </c>
      <c r="K89" s="122">
        <f t="shared" si="8"/>
        <v>7.7693766498520196</v>
      </c>
      <c r="L89" s="117">
        <f t="shared" si="9"/>
        <v>5.4857553940946734E-2</v>
      </c>
      <c r="M89" s="119">
        <f t="shared" si="10"/>
        <v>3527.4200534407646</v>
      </c>
    </row>
    <row r="90" spans="1:13" x14ac:dyDescent="0.45">
      <c r="A90" s="61">
        <v>86</v>
      </c>
      <c r="B90" s="65">
        <v>173704</v>
      </c>
      <c r="C90" s="65">
        <v>176490</v>
      </c>
      <c r="D90" s="65">
        <v>5780</v>
      </c>
      <c r="E90" s="65">
        <v>5769</v>
      </c>
      <c r="F90" s="119">
        <f t="shared" si="11"/>
        <v>-861</v>
      </c>
      <c r="G90" s="121">
        <f t="shared" si="12"/>
        <v>0.94068871277758137</v>
      </c>
      <c r="H90" s="120">
        <f t="shared" si="13"/>
        <v>58851.350122206772</v>
      </c>
      <c r="I90" s="120">
        <f t="shared" si="14"/>
        <v>60774.026147350014</v>
      </c>
      <c r="J90" s="119">
        <f t="shared" si="15"/>
        <v>437020.17287057085</v>
      </c>
      <c r="K90" s="122">
        <f t="shared" si="8"/>
        <v>7.1909037556766613</v>
      </c>
      <c r="L90" s="117">
        <f t="shared" si="9"/>
        <v>6.3875024902632624E-2</v>
      </c>
      <c r="M90" s="119">
        <f t="shared" si="10"/>
        <v>3881.9424335952281</v>
      </c>
    </row>
    <row r="91" spans="1:13" x14ac:dyDescent="0.45">
      <c r="A91" s="61">
        <v>87</v>
      </c>
      <c r="B91" s="65">
        <v>160844</v>
      </c>
      <c r="C91" s="65">
        <v>161079</v>
      </c>
      <c r="D91" s="65">
        <v>6020</v>
      </c>
      <c r="E91" s="65">
        <v>6336</v>
      </c>
      <c r="F91" s="119">
        <f t="shared" si="11"/>
        <v>-836</v>
      </c>
      <c r="G91" s="121">
        <f t="shared" si="12"/>
        <v>0.93196796048151609</v>
      </c>
      <c r="H91" s="120">
        <f t="shared" si="13"/>
        <v>54847.572744976671</v>
      </c>
      <c r="I91" s="120">
        <f t="shared" si="14"/>
        <v>56892.083713754786</v>
      </c>
      <c r="J91" s="119">
        <f t="shared" si="15"/>
        <v>378168.82274836407</v>
      </c>
      <c r="K91" s="122">
        <f t="shared" si="8"/>
        <v>6.6471255412452797</v>
      </c>
      <c r="L91" s="117">
        <f t="shared" si="9"/>
        <v>7.3990598002222741E-2</v>
      </c>
      <c r="M91" s="119">
        <f t="shared" si="10"/>
        <v>4209.4792955732337</v>
      </c>
    </row>
    <row r="92" spans="1:13" x14ac:dyDescent="0.45">
      <c r="A92" s="61">
        <v>88</v>
      </c>
      <c r="B92" s="65">
        <v>147258</v>
      </c>
      <c r="C92" s="65">
        <v>147453</v>
      </c>
      <c r="D92" s="65">
        <v>6401</v>
      </c>
      <c r="E92" s="65">
        <v>6508</v>
      </c>
      <c r="F92" s="119">
        <f t="shared" si="11"/>
        <v>-654</v>
      </c>
      <c r="G92" s="121">
        <f t="shared" si="12"/>
        <v>0.92065014920538013</v>
      </c>
      <c r="H92" s="120">
        <f t="shared" si="13"/>
        <v>50495.426031215713</v>
      </c>
      <c r="I92" s="120">
        <f t="shared" si="14"/>
        <v>52682.604418181552</v>
      </c>
      <c r="J92" s="119">
        <f t="shared" si="15"/>
        <v>323321.25000338739</v>
      </c>
      <c r="K92" s="122">
        <f t="shared" si="8"/>
        <v>6.1371538779089745</v>
      </c>
      <c r="L92" s="117">
        <f t="shared" si="9"/>
        <v>8.3983320067940057E-2</v>
      </c>
      <c r="M92" s="119">
        <f t="shared" si="10"/>
        <v>4424.4600288648144</v>
      </c>
    </row>
    <row r="93" spans="1:13" x14ac:dyDescent="0.45">
      <c r="A93" s="61">
        <v>89</v>
      </c>
      <c r="B93" s="65">
        <v>128254</v>
      </c>
      <c r="C93" s="65">
        <v>133316</v>
      </c>
      <c r="D93" s="65">
        <v>6689</v>
      </c>
      <c r="E93" s="65">
        <v>6297</v>
      </c>
      <c r="F93" s="119">
        <f t="shared" si="11"/>
        <v>-745</v>
      </c>
      <c r="G93" s="121">
        <f t="shared" si="12"/>
        <v>0.91015450810325049</v>
      </c>
      <c r="H93" s="120">
        <f t="shared" si="13"/>
        <v>45958.63964090521</v>
      </c>
      <c r="I93" s="120">
        <f t="shared" si="14"/>
        <v>48258.144389316738</v>
      </c>
      <c r="J93" s="119">
        <f t="shared" si="15"/>
        <v>272825.8239721717</v>
      </c>
      <c r="K93" s="122">
        <f t="shared" si="8"/>
        <v>5.6534669416872392</v>
      </c>
      <c r="L93" s="117">
        <f t="shared" si="9"/>
        <v>9.4498492960584532E-2</v>
      </c>
      <c r="M93" s="119">
        <f t="shared" si="10"/>
        <v>4560.3219178647196</v>
      </c>
    </row>
    <row r="94" spans="1:13" x14ac:dyDescent="0.45">
      <c r="A94" s="61">
        <v>90</v>
      </c>
      <c r="B94" s="65">
        <v>113751</v>
      </c>
      <c r="C94" s="65">
        <v>114779</v>
      </c>
      <c r="D94" s="65">
        <v>6685</v>
      </c>
      <c r="E94" s="65">
        <v>6591</v>
      </c>
      <c r="F94" s="119">
        <f t="shared" si="11"/>
        <v>-493</v>
      </c>
      <c r="G94" s="121">
        <f t="shared" si="12"/>
        <v>0.89858406733980434</v>
      </c>
      <c r="H94" s="120">
        <f t="shared" si="13"/>
        <v>41297.701337928971</v>
      </c>
      <c r="I94" s="120">
        <f t="shared" si="14"/>
        <v>43697.822471452018</v>
      </c>
      <c r="J94" s="119">
        <f t="shared" si="15"/>
        <v>226867.1843312665</v>
      </c>
      <c r="K94" s="122">
        <f t="shared" si="8"/>
        <v>5.1917274477344915</v>
      </c>
      <c r="L94" s="117">
        <f t="shared" si="9"/>
        <v>0.10983344745200285</v>
      </c>
      <c r="M94" s="119">
        <f t="shared" si="10"/>
        <v>4799.4824881851746</v>
      </c>
    </row>
    <row r="95" spans="1:13" x14ac:dyDescent="0.45">
      <c r="A95" s="61">
        <v>91</v>
      </c>
      <c r="B95" s="65">
        <v>98682</v>
      </c>
      <c r="C95" s="65">
        <v>99678</v>
      </c>
      <c r="D95" s="65">
        <v>6868</v>
      </c>
      <c r="E95" s="65">
        <v>6418</v>
      </c>
      <c r="F95" s="119">
        <f t="shared" si="11"/>
        <v>-614</v>
      </c>
      <c r="G95" s="121">
        <f t="shared" si="12"/>
        <v>0.88135996615069989</v>
      </c>
      <c r="H95" s="120">
        <f t="shared" si="13"/>
        <v>36398.140653298789</v>
      </c>
      <c r="I95" s="120">
        <f t="shared" si="14"/>
        <v>38898.339983266844</v>
      </c>
      <c r="J95" s="119">
        <f t="shared" si="15"/>
        <v>185569.48299333753</v>
      </c>
      <c r="K95" s="122">
        <f t="shared" si="8"/>
        <v>4.7706273088559863</v>
      </c>
      <c r="L95" s="117">
        <f t="shared" si="9"/>
        <v>0.12523591154430638</v>
      </c>
      <c r="M95" s="119">
        <f t="shared" si="10"/>
        <v>4871.4690653647631</v>
      </c>
    </row>
    <row r="96" spans="1:13" x14ac:dyDescent="0.45">
      <c r="A96" s="61">
        <v>92</v>
      </c>
      <c r="B96" s="65">
        <v>83977</v>
      </c>
      <c r="C96" s="65">
        <v>85351</v>
      </c>
      <c r="D96" s="65">
        <v>6577</v>
      </c>
      <c r="E96" s="65">
        <v>6491</v>
      </c>
      <c r="F96" s="119">
        <f t="shared" si="11"/>
        <v>-336</v>
      </c>
      <c r="G96" s="121">
        <f t="shared" si="12"/>
        <v>0.86808981464563417</v>
      </c>
      <c r="H96" s="120">
        <f t="shared" si="13"/>
        <v>31596.855173167867</v>
      </c>
      <c r="I96" s="120">
        <f t="shared" si="14"/>
        <v>34026.870917902081</v>
      </c>
      <c r="J96" s="119">
        <f t="shared" si="15"/>
        <v>149171.34234003874</v>
      </c>
      <c r="K96" s="122">
        <f t="shared" si="8"/>
        <v>4.3839277111301262</v>
      </c>
      <c r="L96" s="117">
        <f t="shared" si="9"/>
        <v>0.14323748903621175</v>
      </c>
      <c r="M96" s="119">
        <f t="shared" si="10"/>
        <v>4873.9235500395916</v>
      </c>
    </row>
    <row r="97" spans="1:13" x14ac:dyDescent="0.45">
      <c r="A97" s="61">
        <v>93</v>
      </c>
      <c r="B97" s="65">
        <v>69913</v>
      </c>
      <c r="C97" s="65">
        <v>71181</v>
      </c>
      <c r="D97" s="65">
        <v>6193</v>
      </c>
      <c r="E97" s="65">
        <v>6048</v>
      </c>
      <c r="F97" s="119">
        <f t="shared" si="11"/>
        <v>-112</v>
      </c>
      <c r="G97" s="121">
        <f t="shared" si="12"/>
        <v>0.84885785441069572</v>
      </c>
      <c r="H97" s="120">
        <f t="shared" si="13"/>
        <v>26821.238688420766</v>
      </c>
      <c r="I97" s="120">
        <f t="shared" si="14"/>
        <v>29152.947367862489</v>
      </c>
      <c r="J97" s="119">
        <f t="shared" si="15"/>
        <v>117574.48716687088</v>
      </c>
      <c r="K97" s="122">
        <f t="shared" si="8"/>
        <v>4.0330223110299368</v>
      </c>
      <c r="L97" s="117">
        <f t="shared" si="9"/>
        <v>0.15963305936527092</v>
      </c>
      <c r="M97" s="119">
        <f t="shared" si="10"/>
        <v>4653.7741778466116</v>
      </c>
    </row>
    <row r="98" spans="1:13" x14ac:dyDescent="0.45">
      <c r="A98" s="61">
        <v>94</v>
      </c>
      <c r="B98" s="65">
        <v>33683</v>
      </c>
      <c r="C98" s="65">
        <v>57975</v>
      </c>
      <c r="D98" s="65">
        <v>5780</v>
      </c>
      <c r="E98" s="65">
        <v>3736</v>
      </c>
      <c r="F98" s="119">
        <f t="shared" si="11"/>
        <v>-110</v>
      </c>
      <c r="G98" s="121">
        <f t="shared" si="12"/>
        <v>0.8306851040682528</v>
      </c>
      <c r="H98" s="120">
        <f t="shared" si="13"/>
        <v>22280.003451130251</v>
      </c>
      <c r="I98" s="120">
        <f t="shared" si="14"/>
        <v>24499.173190015877</v>
      </c>
      <c r="J98" s="119">
        <f t="shared" si="15"/>
        <v>90753.248478450114</v>
      </c>
      <c r="K98" s="122">
        <f t="shared" si="8"/>
        <v>3.7043392352291584</v>
      </c>
      <c r="L98" s="117">
        <f t="shared" si="9"/>
        <v>0.19170461368156702</v>
      </c>
      <c r="M98" s="119">
        <f t="shared" si="10"/>
        <v>4696.6045319097975</v>
      </c>
    </row>
    <row r="99" spans="1:13" x14ac:dyDescent="0.45">
      <c r="A99" s="61">
        <v>95</v>
      </c>
      <c r="B99" s="65">
        <v>22844</v>
      </c>
      <c r="C99" s="65">
        <v>27133</v>
      </c>
      <c r="D99" s="65">
        <v>2645</v>
      </c>
      <c r="E99" s="65">
        <v>2539</v>
      </c>
      <c r="F99" s="119">
        <f t="shared" si="11"/>
        <v>-169</v>
      </c>
      <c r="G99" s="121">
        <f t="shared" si="12"/>
        <v>0.81008080717889186</v>
      </c>
      <c r="H99" s="120">
        <f t="shared" si="13"/>
        <v>18048.603179640089</v>
      </c>
      <c r="I99" s="120">
        <f t="shared" si="14"/>
        <v>19802.56865810608</v>
      </c>
      <c r="J99" s="119">
        <f t="shared" si="15"/>
        <v>68473.245027319863</v>
      </c>
      <c r="K99" s="122">
        <f t="shared" si="8"/>
        <v>3.4577961177420633</v>
      </c>
      <c r="L99" s="117">
        <f t="shared" si="9"/>
        <v>0.18986671335711644</v>
      </c>
      <c r="M99" s="119">
        <f t="shared" si="10"/>
        <v>3759.8486271432448</v>
      </c>
    </row>
    <row r="100" spans="1:13" x14ac:dyDescent="0.45">
      <c r="A100" s="61">
        <v>96</v>
      </c>
      <c r="B100" s="65">
        <v>16449</v>
      </c>
      <c r="C100" s="65">
        <v>17937</v>
      </c>
      <c r="D100" s="65">
        <v>2371</v>
      </c>
      <c r="E100" s="65">
        <v>2010</v>
      </c>
      <c r="F100" s="119">
        <f t="shared" si="11"/>
        <v>3</v>
      </c>
      <c r="G100" s="121">
        <f t="shared" si="12"/>
        <v>0.78507802411853533</v>
      </c>
      <c r="H100" s="120">
        <f t="shared" si="13"/>
        <v>14169.561722371356</v>
      </c>
      <c r="I100" s="120">
        <f t="shared" si="14"/>
        <v>16042.720030962835</v>
      </c>
      <c r="J100" s="119">
        <f t="shared" si="15"/>
        <v>50424.64184767977</v>
      </c>
      <c r="K100" s="122">
        <f t="shared" si="8"/>
        <v>3.1431479044924426</v>
      </c>
      <c r="L100" s="117">
        <f t="shared" si="9"/>
        <v>0.22470197635236469</v>
      </c>
      <c r="M100" s="119">
        <f t="shared" si="10"/>
        <v>3604.8308970250182</v>
      </c>
    </row>
    <row r="101" spans="1:13" x14ac:dyDescent="0.45">
      <c r="A101" s="61">
        <v>97</v>
      </c>
      <c r="B101" s="65">
        <v>11295</v>
      </c>
      <c r="C101" s="65">
        <v>12696</v>
      </c>
      <c r="D101" s="65">
        <v>1739</v>
      </c>
      <c r="E101" s="65">
        <v>1494</v>
      </c>
      <c r="F101" s="119">
        <f t="shared" si="11"/>
        <v>-4</v>
      </c>
      <c r="G101" s="121">
        <f t="shared" si="12"/>
        <v>0.7720556940475467</v>
      </c>
      <c r="H101" s="120">
        <f t="shared" si="13"/>
        <v>10939.690809914968</v>
      </c>
      <c r="I101" s="120">
        <f t="shared" si="14"/>
        <v>12437.889133937817</v>
      </c>
      <c r="J101" s="119">
        <f t="shared" si="15"/>
        <v>36255.080125308414</v>
      </c>
      <c r="K101" s="122">
        <f t="shared" si="8"/>
        <v>2.9148901180010847</v>
      </c>
      <c r="L101" s="117">
        <f t="shared" si="9"/>
        <v>0.23642818832924545</v>
      </c>
      <c r="M101" s="119">
        <f t="shared" si="10"/>
        <v>2940.6675945769257</v>
      </c>
    </row>
    <row r="102" spans="1:13" x14ac:dyDescent="0.45">
      <c r="A102" s="61">
        <v>98</v>
      </c>
      <c r="B102" s="65">
        <v>9659</v>
      </c>
      <c r="C102" s="65">
        <v>8544</v>
      </c>
      <c r="D102" s="65">
        <v>1328</v>
      </c>
      <c r="E102" s="65">
        <v>1243</v>
      </c>
      <c r="F102" s="119">
        <f t="shared" si="11"/>
        <v>71</v>
      </c>
      <c r="G102" s="121">
        <f t="shared" si="12"/>
        <v>0.75093773443360834</v>
      </c>
      <c r="H102" s="120">
        <f t="shared" si="13"/>
        <v>8215.0266322017123</v>
      </c>
      <c r="I102" s="120">
        <f t="shared" si="14"/>
        <v>9497.2215393608913</v>
      </c>
      <c r="J102" s="119">
        <f t="shared" si="15"/>
        <v>25315.389315393448</v>
      </c>
      <c r="K102" s="122">
        <f t="shared" si="8"/>
        <v>2.6655574170271517</v>
      </c>
      <c r="L102" s="117">
        <f t="shared" si="9"/>
        <v>0.24553223054674184</v>
      </c>
      <c r="M102" s="119">
        <f t="shared" si="10"/>
        <v>2331.8739885558407</v>
      </c>
    </row>
    <row r="103" spans="1:13" x14ac:dyDescent="0.45">
      <c r="A103" s="61">
        <v>99</v>
      </c>
      <c r="B103" s="65">
        <v>11058</v>
      </c>
      <c r="C103" s="65">
        <v>7031</v>
      </c>
      <c r="D103" s="65">
        <v>1523</v>
      </c>
      <c r="E103" s="65">
        <v>1781</v>
      </c>
      <c r="F103" s="119">
        <f t="shared" si="11"/>
        <v>138</v>
      </c>
      <c r="G103" s="121">
        <f t="shared" si="12"/>
        <v>0.71566611842105265</v>
      </c>
      <c r="H103" s="120">
        <f t="shared" si="13"/>
        <v>5879.2162225933716</v>
      </c>
      <c r="I103" s="120">
        <f t="shared" si="14"/>
        <v>7165.3475508050506</v>
      </c>
      <c r="J103" s="119">
        <f t="shared" si="15"/>
        <v>17100.362683191735</v>
      </c>
      <c r="K103" s="122">
        <f t="shared" si="8"/>
        <v>2.3865363908650115</v>
      </c>
      <c r="L103" s="117">
        <f t="shared" si="9"/>
        <v>0.31118542981840808</v>
      </c>
      <c r="M103" s="119">
        <f t="shared" si="10"/>
        <v>2229.7517573955474</v>
      </c>
    </row>
    <row r="104" spans="1:13" x14ac:dyDescent="0.45">
      <c r="A104" s="61">
        <v>100</v>
      </c>
      <c r="B104" s="65">
        <v>7200</v>
      </c>
      <c r="C104" s="65">
        <v>7878</v>
      </c>
      <c r="D104" s="65">
        <v>1476</v>
      </c>
      <c r="E104" s="65">
        <v>1256</v>
      </c>
      <c r="F104" s="119">
        <f t="shared" si="11"/>
        <v>77</v>
      </c>
      <c r="G104" s="121">
        <f t="shared" si="12"/>
        <v>0.70648402649484066</v>
      </c>
      <c r="H104" s="120">
        <f t="shared" si="13"/>
        <v>4153.5723495715529</v>
      </c>
      <c r="I104" s="120">
        <f t="shared" si="14"/>
        <v>4935.5957934095031</v>
      </c>
      <c r="J104" s="119">
        <f t="shared" si="15"/>
        <v>11221.146460598364</v>
      </c>
      <c r="K104" s="122">
        <f t="shared" si="8"/>
        <v>2.2735140660387851</v>
      </c>
      <c r="L104" s="117">
        <f t="shared" si="9"/>
        <v>0.30478262545413226</v>
      </c>
      <c r="M104" s="119">
        <f t="shared" si="10"/>
        <v>1504.2838440957194</v>
      </c>
    </row>
    <row r="105" spans="1:13" x14ac:dyDescent="0.45">
      <c r="A105" s="61">
        <v>101</v>
      </c>
      <c r="B105" s="65">
        <v>4518</v>
      </c>
      <c r="C105" s="65">
        <v>4873</v>
      </c>
      <c r="D105" s="65">
        <v>1117</v>
      </c>
      <c r="E105" s="65">
        <v>880</v>
      </c>
      <c r="F105" s="119">
        <f t="shared" si="11"/>
        <v>46</v>
      </c>
      <c r="G105" s="121">
        <f t="shared" si="12"/>
        <v>0.67146614979925245</v>
      </c>
      <c r="H105" s="120">
        <f t="shared" si="13"/>
        <v>2788.9832334794455</v>
      </c>
      <c r="I105" s="120">
        <f t="shared" si="14"/>
        <v>3431.3119493137838</v>
      </c>
      <c r="J105" s="119">
        <f t="shared" si="15"/>
        <v>7067.5741110268109</v>
      </c>
      <c r="K105" s="122">
        <f t="shared" si="8"/>
        <v>2.0597294024637516</v>
      </c>
      <c r="L105" s="117">
        <f t="shared" si="9"/>
        <v>0.34479618069039292</v>
      </c>
      <c r="M105" s="119">
        <f t="shared" si="10"/>
        <v>1183.1032548806998</v>
      </c>
    </row>
    <row r="106" spans="1:13" x14ac:dyDescent="0.45">
      <c r="A106" s="61">
        <v>102</v>
      </c>
      <c r="B106" s="65">
        <v>2866</v>
      </c>
      <c r="C106" s="65">
        <v>2968</v>
      </c>
      <c r="D106" s="65">
        <v>711</v>
      </c>
      <c r="E106" s="65">
        <v>560</v>
      </c>
      <c r="F106" s="119">
        <f t="shared" si="11"/>
        <v>41</v>
      </c>
      <c r="G106" s="121">
        <f t="shared" si="12"/>
        <v>0.64944364878263738</v>
      </c>
      <c r="H106" s="120">
        <f t="shared" si="13"/>
        <v>1811.2874475444894</v>
      </c>
      <c r="I106" s="120">
        <f t="shared" si="14"/>
        <v>2248.208694433084</v>
      </c>
      <c r="J106" s="119">
        <f t="shared" si="15"/>
        <v>4278.5908775473654</v>
      </c>
      <c r="K106" s="122">
        <f t="shared" si="8"/>
        <v>1.9031110804534406</v>
      </c>
      <c r="L106" s="117">
        <f t="shared" si="9"/>
        <v>0.34943596599939875</v>
      </c>
      <c r="M106" s="119">
        <f t="shared" si="10"/>
        <v>785.60497690747184</v>
      </c>
    </row>
    <row r="107" spans="1:13" x14ac:dyDescent="0.45">
      <c r="A107" s="61">
        <v>103</v>
      </c>
      <c r="B107" s="65">
        <v>1812</v>
      </c>
      <c r="C107" s="65">
        <v>1979</v>
      </c>
      <c r="D107" s="65">
        <v>413</v>
      </c>
      <c r="E107" s="65">
        <v>351</v>
      </c>
      <c r="F107" s="119">
        <f t="shared" si="11"/>
        <v>86</v>
      </c>
      <c r="G107" s="121">
        <f t="shared" si="12"/>
        <v>0.66552079752492266</v>
      </c>
      <c r="H107" s="120">
        <f t="shared" si="13"/>
        <v>1205.4494666366902</v>
      </c>
      <c r="I107" s="120">
        <f t="shared" si="14"/>
        <v>1462.6037175256122</v>
      </c>
      <c r="J107" s="119">
        <f t="shared" si="15"/>
        <v>2467.3034300028758</v>
      </c>
      <c r="K107" s="122">
        <f t="shared" si="8"/>
        <v>1.6869254470219612</v>
      </c>
      <c r="L107" s="117">
        <f t="shared" si="9"/>
        <v>0.33355524265412823</v>
      </c>
      <c r="M107" s="119">
        <f t="shared" si="10"/>
        <v>487.85913790608561</v>
      </c>
    </row>
    <row r="108" spans="1:13" x14ac:dyDescent="0.45">
      <c r="A108" s="61">
        <v>104</v>
      </c>
      <c r="B108" s="65">
        <v>889</v>
      </c>
      <c r="C108" s="65">
        <v>1214</v>
      </c>
      <c r="D108" s="65">
        <v>291</v>
      </c>
      <c r="E108" s="65">
        <v>224</v>
      </c>
      <c r="F108" s="119">
        <f t="shared" si="11"/>
        <v>44</v>
      </c>
      <c r="G108" s="121">
        <f t="shared" si="12"/>
        <v>0.64994547437295536</v>
      </c>
      <c r="H108" s="120">
        <f t="shared" si="13"/>
        <v>783.47642542580968</v>
      </c>
      <c r="I108" s="120">
        <f t="shared" si="14"/>
        <v>974.74457961952658</v>
      </c>
      <c r="J108" s="119">
        <f t="shared" si="15"/>
        <v>1261.8539633661856</v>
      </c>
      <c r="K108" s="122">
        <f t="shared" si="8"/>
        <v>1.294548325530291</v>
      </c>
      <c r="L108" s="117">
        <f t="shared" si="9"/>
        <v>0.33041120274859676</v>
      </c>
      <c r="M108" s="119">
        <f t="shared" si="10"/>
        <v>322.06652892476313</v>
      </c>
    </row>
    <row r="109" spans="1:13" x14ac:dyDescent="0.45">
      <c r="A109" s="61">
        <v>105</v>
      </c>
      <c r="B109" s="65">
        <v>1177</v>
      </c>
      <c r="C109" s="65">
        <v>1272</v>
      </c>
      <c r="D109" s="65">
        <v>298.5</v>
      </c>
      <c r="E109" s="65">
        <v>298.5</v>
      </c>
      <c r="F109" s="119">
        <f t="shared" si="11"/>
        <v>905.5</v>
      </c>
      <c r="G109" s="121">
        <f t="shared" si="12"/>
        <v>0.6105831935904602</v>
      </c>
      <c r="H109" s="120">
        <f t="shared" si="13"/>
        <v>478.37753793932893</v>
      </c>
      <c r="I109" s="120">
        <f t="shared" si="14"/>
        <v>652.67805069476344</v>
      </c>
      <c r="J109" s="119">
        <f t="shared" si="15"/>
        <v>478.37753794037587</v>
      </c>
      <c r="K109" s="122">
        <f>H109/I109</f>
        <v>0.73294564974278675</v>
      </c>
      <c r="L109" s="117">
        <f t="shared" si="9"/>
        <v>1</v>
      </c>
      <c r="M109" s="119">
        <f t="shared" si="10"/>
        <v>652.67805069476344</v>
      </c>
    </row>
    <row r="110" spans="1:13" x14ac:dyDescent="0.45">
      <c r="B110" s="65"/>
      <c r="C110" s="65"/>
      <c r="D110" s="65"/>
      <c r="E110" s="65"/>
      <c r="F110" s="128"/>
    </row>
    <row r="111" spans="1:13" x14ac:dyDescent="0.45">
      <c r="B111" s="65"/>
      <c r="C111" s="65"/>
      <c r="D111" s="65"/>
      <c r="E111" s="6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1"/>
  <sheetViews>
    <sheetView tabSelected="1" workbookViewId="0">
      <selection activeCell="Q3" sqref="Q3"/>
    </sheetView>
  </sheetViews>
  <sheetFormatPr baseColWidth="10" defaultColWidth="11.33203125" defaultRowHeight="13.15" x14ac:dyDescent="0.4"/>
  <cols>
    <col min="1" max="1" width="6.19921875" style="1" customWidth="1"/>
    <col min="2" max="2" width="4.73046875" style="1" customWidth="1"/>
    <col min="3" max="3" width="7.33203125" style="1" customWidth="1"/>
    <col min="4" max="4" width="8.796875" style="1" customWidth="1"/>
    <col min="5" max="6" width="7.33203125" style="1" customWidth="1"/>
    <col min="7" max="7" width="9.73046875" style="1" customWidth="1"/>
    <col min="8" max="8" width="7.33203125" style="1" customWidth="1"/>
    <col min="9" max="9" width="5" style="1" customWidth="1"/>
    <col min="10" max="11" width="9" style="1" customWidth="1"/>
    <col min="12" max="15" width="7.59765625" style="1" customWidth="1"/>
    <col min="16" max="16" width="6.46484375" style="1" customWidth="1"/>
    <col min="17" max="17" width="12.19921875" style="1" bestFit="1" customWidth="1"/>
    <col min="18" max="18" width="11.33203125" style="1"/>
    <col min="19" max="19" width="5.33203125" style="1" customWidth="1"/>
    <col min="20" max="21" width="9.59765625" style="1" customWidth="1"/>
    <col min="22" max="16384" width="11.33203125" style="1"/>
  </cols>
  <sheetData>
    <row r="1" spans="1:21" ht="15.4" x14ac:dyDescent="0.55000000000000004">
      <c r="B1" s="178" t="s">
        <v>269</v>
      </c>
      <c r="F1" s="123" t="s">
        <v>232</v>
      </c>
      <c r="G1" s="1">
        <f>0.045+2.684*C4</f>
        <v>5.5074013315855735E-2</v>
      </c>
      <c r="L1" s="123" t="s">
        <v>232</v>
      </c>
      <c r="M1" s="1">
        <f>0.053+2.8*J4</f>
        <v>6.1769614113597715E-2</v>
      </c>
    </row>
    <row r="2" spans="1:21" ht="15.4" x14ac:dyDescent="0.55000000000000004">
      <c r="B2" s="1" t="s">
        <v>4</v>
      </c>
      <c r="F2" s="123" t="s">
        <v>233</v>
      </c>
      <c r="G2" s="1">
        <f>1.651-2.861*C4</f>
        <v>1.6402616422888736</v>
      </c>
      <c r="I2" s="1" t="s">
        <v>9</v>
      </c>
      <c r="L2" s="123" t="s">
        <v>233</v>
      </c>
      <c r="M2" s="1">
        <f>1.522-1.518*J4</f>
        <v>1.5172456163484138</v>
      </c>
      <c r="Q2" s="6"/>
      <c r="T2" s="1" t="s">
        <v>271</v>
      </c>
    </row>
    <row r="3" spans="1:21" ht="15.4" x14ac:dyDescent="0.55000000000000004">
      <c r="A3" s="2" t="s">
        <v>0</v>
      </c>
      <c r="B3" s="2" t="s">
        <v>3</v>
      </c>
      <c r="C3" s="7" t="s">
        <v>22</v>
      </c>
      <c r="D3" s="7" t="s">
        <v>23</v>
      </c>
      <c r="E3" s="2" t="s">
        <v>5</v>
      </c>
      <c r="F3" s="7" t="s">
        <v>6</v>
      </c>
      <c r="G3" s="2" t="s">
        <v>7</v>
      </c>
      <c r="H3" s="2" t="s">
        <v>8</v>
      </c>
      <c r="I3" s="2" t="s">
        <v>3</v>
      </c>
      <c r="J3" s="7" t="s">
        <v>22</v>
      </c>
      <c r="K3" s="7" t="s">
        <v>23</v>
      </c>
      <c r="L3" s="2" t="s">
        <v>5</v>
      </c>
      <c r="M3" s="7" t="s">
        <v>6</v>
      </c>
      <c r="N3" s="2" t="s">
        <v>7</v>
      </c>
      <c r="O3" s="2" t="s">
        <v>8</v>
      </c>
      <c r="Q3" s="6"/>
      <c r="T3" s="1" t="s">
        <v>28</v>
      </c>
      <c r="U3" s="1" t="s">
        <v>29</v>
      </c>
    </row>
    <row r="4" spans="1:21" x14ac:dyDescent="0.4">
      <c r="A4" s="2">
        <v>0</v>
      </c>
      <c r="B4" s="3">
        <v>1</v>
      </c>
      <c r="C4" s="8">
        <v>3.7533581653709882E-3</v>
      </c>
      <c r="D4" s="12">
        <f>(C4*B4)/(1+(B4-G1)*C4)</f>
        <v>3.7400933793898371E-3</v>
      </c>
      <c r="E4" s="4">
        <v>10000</v>
      </c>
      <c r="F4" s="5">
        <f>E5*B4+(E4-E5)*G1</f>
        <v>9964.6588857318911</v>
      </c>
      <c r="G4" s="5">
        <f>SUM(F4:$F$25)</f>
        <v>792851.64127215324</v>
      </c>
      <c r="H4" s="14">
        <f>G4/E4</f>
        <v>79.285164127215324</v>
      </c>
      <c r="I4" s="3">
        <v>1</v>
      </c>
      <c r="J4" s="8">
        <v>3.1320050405706122E-3</v>
      </c>
      <c r="K4" s="12">
        <f>(J4*I4)/(1+(I4-M1)*J4)</f>
        <v>3.1228284770021273E-3</v>
      </c>
      <c r="L4" s="4">
        <v>10000</v>
      </c>
      <c r="M4" s="5">
        <f>L5*I4+(L4-L5)*M1</f>
        <v>9970.7006743296515</v>
      </c>
      <c r="N4" s="5">
        <f>SUM(M4:$M$25)</f>
        <v>854066.44162111753</v>
      </c>
      <c r="O4" s="6">
        <f>N4/L4</f>
        <v>85.406644162111746</v>
      </c>
      <c r="Q4" s="13"/>
      <c r="T4" s="5">
        <f>(E4-E5)/C4</f>
        <v>9964.6588857319875</v>
      </c>
      <c r="U4" s="5">
        <f>(L4-L5)/J4</f>
        <v>9970.7006743300699</v>
      </c>
    </row>
    <row r="5" spans="1:21" x14ac:dyDescent="0.4">
      <c r="A5" s="2">
        <v>1</v>
      </c>
      <c r="B5" s="3">
        <v>4</v>
      </c>
      <c r="C5" s="8">
        <v>1.7074436984616624E-4</v>
      </c>
      <c r="D5" s="12">
        <f>(C5*B5)/(1+(B5-G2)*C5)</f>
        <v>6.8270241036455038E-4</v>
      </c>
      <c r="E5" s="5">
        <f>E4*(1-D4)</f>
        <v>9962.5990662061013</v>
      </c>
      <c r="F5" s="5">
        <f>E6*B5+(E5-E6)*G2</f>
        <v>39834.346527047375</v>
      </c>
      <c r="G5" s="5">
        <f>SUM(F5:$F$25)</f>
        <v>782886.98238642141</v>
      </c>
      <c r="H5" s="6">
        <f t="shared" ref="H5:H24" si="0">G5/E5</f>
        <v>78.582604517533383</v>
      </c>
      <c r="I5" s="3">
        <v>4</v>
      </c>
      <c r="J5" s="8">
        <v>1.453608897936503E-4</v>
      </c>
      <c r="K5" s="12">
        <f>(J5*I5)/(1+(I5-M2)*J5)</f>
        <v>5.8123379457974858E-4</v>
      </c>
      <c r="L5" s="5">
        <f>L4*(1-K4)</f>
        <v>9968.7717152299774</v>
      </c>
      <c r="M5" s="5">
        <f>L6*I5+(L5-L6)*M2</f>
        <v>39860.701317717801</v>
      </c>
      <c r="N5" s="5">
        <f>SUM(M5:$M$25)</f>
        <v>844095.74094678788</v>
      </c>
      <c r="O5" s="6">
        <f t="shared" ref="O5:O25" si="1">N5/L5</f>
        <v>84.673996462092191</v>
      </c>
      <c r="T5" s="5">
        <f t="shared" ref="T5:T25" si="2">(E5-E6)/C5</f>
        <v>39834.346527043272</v>
      </c>
      <c r="U5" s="5">
        <f t="shared" ref="U5:U25" si="3">(L5-L6)/J5</f>
        <v>39860.701317720137</v>
      </c>
    </row>
    <row r="6" spans="1:21" x14ac:dyDescent="0.4">
      <c r="A6" s="2">
        <v>5</v>
      </c>
      <c r="B6" s="3">
        <v>5</v>
      </c>
      <c r="C6" s="8">
        <v>8.9915619350332626E-5</v>
      </c>
      <c r="D6" s="8">
        <f>(C6*B6)/(1+(B6-B6/2)*C6)</f>
        <v>4.4947705923125179E-4</v>
      </c>
      <c r="E6" s="5">
        <f t="shared" ref="E6:E25" si="4">E5*(1-D5)</f>
        <v>9955.7975758101074</v>
      </c>
      <c r="F6" s="5">
        <f t="shared" ref="F6:F24" si="5">0.5*(E6+E7)*B6</f>
        <v>49767.800622508839</v>
      </c>
      <c r="G6" s="5">
        <f>SUM(F6:$F$25)</f>
        <v>743052.63585937396</v>
      </c>
      <c r="H6" s="6">
        <f t="shared" si="0"/>
        <v>74.635169126458607</v>
      </c>
      <c r="I6" s="3">
        <v>5</v>
      </c>
      <c r="J6" s="8">
        <v>7.2141762686064558E-5</v>
      </c>
      <c r="K6" s="8">
        <f>(J6*I6)/(1+(I6-I6/2)*J6)</f>
        <v>3.606437697371963E-4</v>
      </c>
      <c r="L6" s="5">
        <f>L5*(1-K5)</f>
        <v>9962.9775282186347</v>
      </c>
      <c r="M6" s="5">
        <f t="shared" ref="M6:M24" si="6">0.5*(L6+L7)*I6</f>
        <v>49805.904926659212</v>
      </c>
      <c r="N6" s="5">
        <f>SUM(M6:$M$25)</f>
        <v>804235.03962907009</v>
      </c>
      <c r="O6" s="6">
        <f t="shared" si="1"/>
        <v>80.722358085340986</v>
      </c>
      <c r="Q6" s="1" t="s">
        <v>272</v>
      </c>
      <c r="T6" s="5">
        <f t="shared" si="2"/>
        <v>49767.80062251554</v>
      </c>
      <c r="U6" s="5">
        <f t="shared" si="3"/>
        <v>49805.904926661118</v>
      </c>
    </row>
    <row r="7" spans="1:21" ht="15.4" x14ac:dyDescent="0.55000000000000004">
      <c r="A7" s="2">
        <v>10</v>
      </c>
      <c r="B7" s="3">
        <v>5</v>
      </c>
      <c r="C7" s="8">
        <v>9.4401128093480721E-5</v>
      </c>
      <c r="D7" s="8">
        <f t="shared" ref="D7:D24" si="7">(C7*B7)/(1+(B7-B7/2)*C7)</f>
        <v>4.7189427208833861E-4</v>
      </c>
      <c r="E7" s="5">
        <f t="shared" si="4"/>
        <v>9951.3226731934301</v>
      </c>
      <c r="F7" s="5">
        <f t="shared" si="5"/>
        <v>49744.873435544199</v>
      </c>
      <c r="G7" s="5">
        <f>SUM(F7:$F$25)</f>
        <v>693284.83523686521</v>
      </c>
      <c r="H7" s="6">
        <f t="shared" si="0"/>
        <v>69.667606810139404</v>
      </c>
      <c r="I7" s="3">
        <v>5</v>
      </c>
      <c r="J7" s="8">
        <v>7.2242087362872257E-5</v>
      </c>
      <c r="K7" s="8">
        <f t="shared" ref="K7:K24" si="8">(J7*I7)/(1+(I7-I7/2)*J7)</f>
        <v>3.6114521210445244E-4</v>
      </c>
      <c r="L7" s="5">
        <f>L6*(1-K6)</f>
        <v>9959.3844424450508</v>
      </c>
      <c r="M7" s="5">
        <f t="shared" si="6"/>
        <v>49787.930252208011</v>
      </c>
      <c r="N7" s="5">
        <f>SUM(M7:$M$25)</f>
        <v>754429.13470241101</v>
      </c>
      <c r="O7" s="6">
        <f t="shared" si="1"/>
        <v>75.750578669016321</v>
      </c>
      <c r="Q7" s="1" t="s">
        <v>273</v>
      </c>
      <c r="T7" s="5">
        <f t="shared" si="2"/>
        <v>49744.873435554146</v>
      </c>
      <c r="U7" s="5">
        <f t="shared" si="3"/>
        <v>49787.930252213475</v>
      </c>
    </row>
    <row r="8" spans="1:21" ht="15.4" x14ac:dyDescent="0.55000000000000004">
      <c r="A8" s="2">
        <v>15</v>
      </c>
      <c r="B8" s="3">
        <v>5</v>
      </c>
      <c r="C8" s="8">
        <v>3.1304402890218572E-4</v>
      </c>
      <c r="D8" s="8">
        <f t="shared" si="7"/>
        <v>1.5639961453745898E-3</v>
      </c>
      <c r="E8" s="15">
        <f t="shared" si="4"/>
        <v>9946.6267010242464</v>
      </c>
      <c r="F8" s="10">
        <f t="shared" si="5"/>
        <v>49694.242290571528</v>
      </c>
      <c r="G8" s="5">
        <f>SUM(F8:$F$25)</f>
        <v>643539.96180132113</v>
      </c>
      <c r="H8" s="6">
        <f t="shared" si="0"/>
        <v>64.699317783289601</v>
      </c>
      <c r="I8" s="3">
        <v>5</v>
      </c>
      <c r="J8" s="8">
        <v>1.4514456613022093E-4</v>
      </c>
      <c r="K8" s="8">
        <f t="shared" si="8"/>
        <v>7.2545958935774882E-4</v>
      </c>
      <c r="L8" s="10">
        <f>L7*(1-K7)</f>
        <v>9955.7876584381538</v>
      </c>
      <c r="M8" s="10">
        <f t="shared" si="6"/>
        <v>49760.881988124711</v>
      </c>
      <c r="N8" s="5">
        <f>SUM(M8:$M$25)</f>
        <v>704641.20445020311</v>
      </c>
      <c r="O8" s="6">
        <f t="shared" si="1"/>
        <v>70.7770423220081</v>
      </c>
      <c r="P8" s="145" t="s">
        <v>250</v>
      </c>
      <c r="Q8" s="13">
        <f>C8*3/(1+(3-1.5)*C8)</f>
        <v>9.3869130914259289E-4</v>
      </c>
      <c r="R8" s="13">
        <f>J8*3/(1+(3-1.5)*J8)</f>
        <v>4.3533891777315317E-4</v>
      </c>
      <c r="S8" s="13"/>
      <c r="T8" s="5">
        <f t="shared" si="2"/>
        <v>49694.242290569775</v>
      </c>
      <c r="U8" s="5">
        <f t="shared" si="3"/>
        <v>49760.881988123139</v>
      </c>
    </row>
    <row r="9" spans="1:21" ht="15.4" x14ac:dyDescent="0.55000000000000004">
      <c r="A9" s="2">
        <v>20</v>
      </c>
      <c r="B9" s="3">
        <v>5</v>
      </c>
      <c r="C9" s="8">
        <v>5.8841273010761365E-4</v>
      </c>
      <c r="D9" s="8">
        <f t="shared" si="7"/>
        <v>2.9377421383581094E-3</v>
      </c>
      <c r="E9" s="5">
        <f t="shared" si="4"/>
        <v>9931.070215204365</v>
      </c>
      <c r="F9" s="5">
        <f t="shared" si="5"/>
        <v>49582.413767396327</v>
      </c>
      <c r="G9" s="5">
        <f>SUM(F9:$F$25)</f>
        <v>593845.71951074956</v>
      </c>
      <c r="H9" s="6">
        <f t="shared" si="0"/>
        <v>59.796749659626606</v>
      </c>
      <c r="I9" s="3">
        <v>5</v>
      </c>
      <c r="J9" s="8">
        <v>1.9134538845417591E-4</v>
      </c>
      <c r="K9" s="8">
        <f t="shared" si="8"/>
        <v>9.5626949787453537E-4</v>
      </c>
      <c r="L9" s="5">
        <f>L8*(1-K8)</f>
        <v>9948.5651368117306</v>
      </c>
      <c r="M9" s="5">
        <f t="shared" si="6"/>
        <v>49719.041910588778</v>
      </c>
      <c r="N9" s="5">
        <f>SUM(M9:$M$25)</f>
        <v>654880.32246207842</v>
      </c>
      <c r="O9" s="6">
        <f t="shared" si="1"/>
        <v>65.826610516815833</v>
      </c>
      <c r="P9" s="145" t="s">
        <v>251</v>
      </c>
      <c r="Q9" s="146">
        <f>E8*(1-Q8)</f>
        <v>9937.2898889847093</v>
      </c>
      <c r="R9" s="146">
        <f>L8*(1-R8)</f>
        <v>9951.4535166133501</v>
      </c>
      <c r="S9" s="146"/>
      <c r="T9" s="5">
        <f t="shared" si="2"/>
        <v>49582.413767395556</v>
      </c>
      <c r="U9" s="5">
        <f t="shared" si="3"/>
        <v>49719.041910587213</v>
      </c>
    </row>
    <row r="10" spans="1:21" ht="15.4" x14ac:dyDescent="0.55000000000000004">
      <c r="A10" s="2">
        <v>25</v>
      </c>
      <c r="B10" s="3">
        <v>5</v>
      </c>
      <c r="C10" s="8">
        <v>7.3620768318757401E-4</v>
      </c>
      <c r="D10" s="8">
        <f t="shared" si="7"/>
        <v>3.6742758406777269E-3</v>
      </c>
      <c r="E10" s="5">
        <f t="shared" si="4"/>
        <v>9901.8952917541665</v>
      </c>
      <c r="F10" s="5">
        <f t="shared" si="5"/>
        <v>49418.520722152301</v>
      </c>
      <c r="G10" s="5">
        <f>SUM(F10:$F$25)</f>
        <v>544263.30574335309</v>
      </c>
      <c r="H10" s="6">
        <f t="shared" si="0"/>
        <v>54.965568682249149</v>
      </c>
      <c r="I10" s="3">
        <v>5</v>
      </c>
      <c r="J10" s="8">
        <v>2.7150884872020604E-4</v>
      </c>
      <c r="K10" s="8">
        <f t="shared" si="8"/>
        <v>1.3566234054536263E-3</v>
      </c>
      <c r="L10" s="5">
        <f t="shared" ref="L10:L25" si="9">L9*(1-K9)</f>
        <v>9939.0516274237798</v>
      </c>
      <c r="M10" s="5">
        <f t="shared" si="6"/>
        <v>49661.54926195446</v>
      </c>
      <c r="N10" s="5">
        <f>SUM(M10:$M$25)</f>
        <v>605161.28055148968</v>
      </c>
      <c r="O10" s="6">
        <f t="shared" si="1"/>
        <v>60.887225787391202</v>
      </c>
      <c r="P10" s="145" t="s">
        <v>252</v>
      </c>
      <c r="Q10" s="13">
        <f>E17/Q9</f>
        <v>0.90053301749472781</v>
      </c>
      <c r="R10" s="13">
        <f>L17/R9</f>
        <v>0.95106298452863214</v>
      </c>
      <c r="S10" s="13"/>
      <c r="T10" s="5">
        <f t="shared" si="2"/>
        <v>49418.520722151108</v>
      </c>
      <c r="U10" s="5">
        <f t="shared" si="3"/>
        <v>49661.549261956068</v>
      </c>
    </row>
    <row r="11" spans="1:21" x14ac:dyDescent="0.4">
      <c r="A11" s="2">
        <v>30</v>
      </c>
      <c r="B11" s="3">
        <v>5</v>
      </c>
      <c r="C11" s="8">
        <v>8.9374635508790532E-4</v>
      </c>
      <c r="D11" s="8">
        <f t="shared" si="7"/>
        <v>4.458769253518252E-3</v>
      </c>
      <c r="E11" s="5">
        <f t="shared" si="4"/>
        <v>9865.5129971067545</v>
      </c>
      <c r="F11" s="5">
        <f t="shared" si="5"/>
        <v>49217.594870479559</v>
      </c>
      <c r="G11" s="5">
        <f>SUM(F11:$F$25)</f>
        <v>494844.78502120078</v>
      </c>
      <c r="H11" s="6">
        <f t="shared" si="0"/>
        <v>50.15905256688864</v>
      </c>
      <c r="I11" s="3">
        <v>5</v>
      </c>
      <c r="J11" s="8">
        <v>3.3563130533629279E-4</v>
      </c>
      <c r="K11" s="8">
        <f t="shared" si="8"/>
        <v>1.6767496025369101E-3</v>
      </c>
      <c r="L11" s="5">
        <f t="shared" si="9"/>
        <v>9925.5680773580043</v>
      </c>
      <c r="M11" s="5">
        <f t="shared" si="6"/>
        <v>49586.233655968361</v>
      </c>
      <c r="N11" s="5">
        <f>SUM(M11:$M$25)</f>
        <v>555499.73128953518</v>
      </c>
      <c r="O11" s="6">
        <f t="shared" si="1"/>
        <v>55.966542867881728</v>
      </c>
      <c r="T11" s="5">
        <f t="shared" si="2"/>
        <v>49217.594870479865</v>
      </c>
      <c r="U11" s="5">
        <f t="shared" si="3"/>
        <v>49586.233655969758</v>
      </c>
    </row>
    <row r="12" spans="1:21" x14ac:dyDescent="0.4">
      <c r="A12" s="2">
        <v>35</v>
      </c>
      <c r="B12" s="3">
        <v>5</v>
      </c>
      <c r="C12" s="8">
        <v>1.1793443193805753E-3</v>
      </c>
      <c r="D12" s="8">
        <f t="shared" si="7"/>
        <v>5.8793870426274699E-3</v>
      </c>
      <c r="E12" s="5">
        <f t="shared" si="4"/>
        <v>9821.5249510850699</v>
      </c>
      <c r="F12" s="5">
        <f t="shared" si="5"/>
        <v>48963.263389084714</v>
      </c>
      <c r="G12" s="5">
        <f>SUM(F12:$F$25)</f>
        <v>445627.19015072123</v>
      </c>
      <c r="H12" s="6">
        <f t="shared" si="0"/>
        <v>45.372505020362333</v>
      </c>
      <c r="I12" s="3">
        <v>5</v>
      </c>
      <c r="J12" s="8">
        <v>5.8342336391221418E-4</v>
      </c>
      <c r="K12" s="8">
        <f t="shared" si="8"/>
        <v>2.9128682311060083E-3</v>
      </c>
      <c r="L12" s="5">
        <f t="shared" si="9"/>
        <v>9908.9253850293408</v>
      </c>
      <c r="M12" s="5">
        <f t="shared" si="6"/>
        <v>49472.468440250581</v>
      </c>
      <c r="N12" s="5">
        <f>SUM(M12:$M$25)</f>
        <v>505913.49763356691</v>
      </c>
      <c r="O12" s="6">
        <f t="shared" si="1"/>
        <v>51.056343445467256</v>
      </c>
      <c r="T12" s="5">
        <f t="shared" si="2"/>
        <v>48963.263389085201</v>
      </c>
      <c r="U12" s="5">
        <f t="shared" si="3"/>
        <v>49472.468440251592</v>
      </c>
    </row>
    <row r="13" spans="1:21" x14ac:dyDescent="0.4">
      <c r="A13" s="2">
        <v>40</v>
      </c>
      <c r="B13" s="3">
        <v>5</v>
      </c>
      <c r="C13" s="8">
        <v>1.7559779587617004E-3</v>
      </c>
      <c r="D13" s="8">
        <f t="shared" si="7"/>
        <v>8.7415150245353321E-3</v>
      </c>
      <c r="E13" s="5">
        <f t="shared" si="4"/>
        <v>9763.7804045488174</v>
      </c>
      <c r="F13" s="5">
        <f t="shared" si="5"/>
        <v>48605.526439987516</v>
      </c>
      <c r="G13" s="5">
        <f>SUM(F13:$F$25)</f>
        <v>396663.92676163651</v>
      </c>
      <c r="H13" s="6">
        <f t="shared" si="0"/>
        <v>40.626059817653825</v>
      </c>
      <c r="I13" s="3">
        <v>5</v>
      </c>
      <c r="J13" s="8">
        <v>9.6466021686874258E-4</v>
      </c>
      <c r="K13" s="8">
        <f t="shared" si="8"/>
        <v>4.8116969527787776E-3</v>
      </c>
      <c r="L13" s="5">
        <f t="shared" si="9"/>
        <v>9880.0619910708883</v>
      </c>
      <c r="M13" s="5">
        <f t="shared" si="6"/>
        <v>49281.460294915189</v>
      </c>
      <c r="N13" s="5">
        <f>SUM(M13:$M$25)</f>
        <v>456441.02919331635</v>
      </c>
      <c r="O13" s="6">
        <f t="shared" si="1"/>
        <v>46.19819487021693</v>
      </c>
      <c r="Q13" s="1" t="s">
        <v>270</v>
      </c>
      <c r="T13" s="5">
        <f t="shared" si="2"/>
        <v>48605.526439987203</v>
      </c>
      <c r="U13" s="5">
        <f t="shared" si="3"/>
        <v>49281.460294915953</v>
      </c>
    </row>
    <row r="14" spans="1:21" ht="15.4" x14ac:dyDescent="0.55000000000000004">
      <c r="A14" s="2">
        <v>45</v>
      </c>
      <c r="B14" s="3">
        <v>5</v>
      </c>
      <c r="C14" s="8">
        <v>3.0344788541280675E-3</v>
      </c>
      <c r="D14" s="8">
        <f t="shared" si="7"/>
        <v>1.5058160099629337E-2</v>
      </c>
      <c r="E14" s="5">
        <f t="shared" si="4"/>
        <v>9678.4301714461908</v>
      </c>
      <c r="F14" s="5">
        <f t="shared" si="5"/>
        <v>48027.80247964416</v>
      </c>
      <c r="G14" s="5">
        <f>SUM(F14:$F$25)</f>
        <v>348058.40032164898</v>
      </c>
      <c r="H14" s="6">
        <f t="shared" si="0"/>
        <v>35.962278402184374</v>
      </c>
      <c r="I14" s="3">
        <v>5</v>
      </c>
      <c r="J14" s="8">
        <v>1.5942196738667801E-3</v>
      </c>
      <c r="K14" s="8">
        <f t="shared" si="8"/>
        <v>7.9394552798167269E-3</v>
      </c>
      <c r="L14" s="5">
        <f>L13*(1-K13)</f>
        <v>9832.5221268951864</v>
      </c>
      <c r="M14" s="5">
        <f t="shared" si="6"/>
        <v>48967.4484601902</v>
      </c>
      <c r="N14" s="5">
        <f>SUM(M14:$M$25)</f>
        <v>407159.56889840111</v>
      </c>
      <c r="O14" s="6">
        <f t="shared" si="1"/>
        <v>41.409473952230996</v>
      </c>
      <c r="P14" s="145" t="s">
        <v>250</v>
      </c>
      <c r="Q14" s="13">
        <f>1-EXP(-C8*3)</f>
        <v>9.3869124018364225E-4</v>
      </c>
      <c r="R14" s="13">
        <f>1-EXP(-J8*3)</f>
        <v>4.3533891089619914E-4</v>
      </c>
      <c r="T14" s="5">
        <f t="shared" si="2"/>
        <v>48027.802479643979</v>
      </c>
      <c r="U14" s="5">
        <f t="shared" si="3"/>
        <v>48967.448460190528</v>
      </c>
    </row>
    <row r="15" spans="1:21" ht="15.4" x14ac:dyDescent="0.55000000000000004">
      <c r="A15" s="2">
        <v>50</v>
      </c>
      <c r="B15" s="3">
        <v>5</v>
      </c>
      <c r="C15" s="8">
        <v>4.8578630944753707E-3</v>
      </c>
      <c r="D15" s="8">
        <f t="shared" si="7"/>
        <v>2.3997869560170883E-2</v>
      </c>
      <c r="E15" s="5">
        <f t="shared" si="4"/>
        <v>9532.6908204114716</v>
      </c>
      <c r="F15" s="5">
        <f t="shared" si="5"/>
        <v>47091.543424893171</v>
      </c>
      <c r="G15" s="5">
        <f>SUM(F15:$F$25)</f>
        <v>300030.59784200485</v>
      </c>
      <c r="H15" s="6">
        <f t="shared" si="0"/>
        <v>31.473862259287483</v>
      </c>
      <c r="I15" s="3">
        <v>5</v>
      </c>
      <c r="J15" s="8">
        <v>2.4661328470065255E-3</v>
      </c>
      <c r="K15" s="8">
        <f t="shared" si="8"/>
        <v>1.2255107427605596E-2</v>
      </c>
      <c r="L15" s="5">
        <f t="shared" si="9"/>
        <v>9754.4572571808931</v>
      </c>
      <c r="M15" s="5">
        <f t="shared" si="6"/>
        <v>48473.431481942614</v>
      </c>
      <c r="N15" s="5">
        <f>SUM(M15:$M$25)</f>
        <v>358192.1204382109</v>
      </c>
      <c r="O15" s="6">
        <f t="shared" si="1"/>
        <v>36.720866265985457</v>
      </c>
      <c r="P15" s="145" t="s">
        <v>251</v>
      </c>
      <c r="Q15" s="146">
        <f>E8*(1-Q14)</f>
        <v>9937.2898896706174</v>
      </c>
      <c r="R15" s="146">
        <f>L8*(1-R14)</f>
        <v>9951.453516681815</v>
      </c>
      <c r="T15" s="5">
        <f t="shared" si="2"/>
        <v>47091.543424893222</v>
      </c>
      <c r="U15" s="5">
        <f t="shared" si="3"/>
        <v>48473.431481942913</v>
      </c>
    </row>
    <row r="16" spans="1:21" ht="15.4" x14ac:dyDescent="0.55000000000000004">
      <c r="A16" s="2">
        <v>55</v>
      </c>
      <c r="B16" s="3">
        <v>5</v>
      </c>
      <c r="C16" s="8">
        <v>7.7811449744338125E-3</v>
      </c>
      <c r="D16" s="8">
        <f t="shared" si="7"/>
        <v>3.8163338694444333E-2</v>
      </c>
      <c r="E16" s="5">
        <f t="shared" si="4"/>
        <v>9303.9265495457985</v>
      </c>
      <c r="F16" s="5">
        <f t="shared" si="5"/>
        <v>45631.960497482614</v>
      </c>
      <c r="G16" s="5">
        <f>SUM(F16:$F$25)</f>
        <v>252939.05441711168</v>
      </c>
      <c r="H16" s="6">
        <f t="shared" si="0"/>
        <v>27.186269482045699</v>
      </c>
      <c r="I16" s="3">
        <v>5</v>
      </c>
      <c r="J16" s="8">
        <v>3.5698813995015148E-3</v>
      </c>
      <c r="K16" s="8">
        <f t="shared" si="8"/>
        <v>1.7691515467516374E-2</v>
      </c>
      <c r="L16" s="5">
        <f t="shared" si="9"/>
        <v>9634.9153355961535</v>
      </c>
      <c r="M16" s="5">
        <f t="shared" si="6"/>
        <v>47748.436043760994</v>
      </c>
      <c r="N16" s="5">
        <f>SUM(M16:$M$25)</f>
        <v>309718.68895626831</v>
      </c>
      <c r="O16" s="6">
        <f t="shared" si="1"/>
        <v>32.145449977335446</v>
      </c>
      <c r="P16" s="145" t="s">
        <v>252</v>
      </c>
      <c r="Q16" s="13">
        <f>E17/Q15</f>
        <v>0.90053301743256975</v>
      </c>
      <c r="R16" s="13">
        <f>L17/R15</f>
        <v>0.95106298452208893</v>
      </c>
      <c r="T16" s="5">
        <f t="shared" si="2"/>
        <v>45631.960497482658</v>
      </c>
      <c r="U16" s="5">
        <f t="shared" si="3"/>
        <v>47748.43604376079</v>
      </c>
    </row>
    <row r="17" spans="1:21" x14ac:dyDescent="0.4">
      <c r="A17" s="2">
        <v>60</v>
      </c>
      <c r="B17" s="3">
        <v>5</v>
      </c>
      <c r="C17" s="8">
        <v>1.1340167867151153E-2</v>
      </c>
      <c r="D17" s="8">
        <f t="shared" si="7"/>
        <v>5.513766343778826E-2</v>
      </c>
      <c r="E17" s="15">
        <f t="shared" si="4"/>
        <v>8948.8576494472491</v>
      </c>
      <c r="F17" s="10">
        <f t="shared" si="5"/>
        <v>43510.740494166494</v>
      </c>
      <c r="G17" s="5">
        <f>SUM(F17:$F$25)</f>
        <v>207307.09391962906</v>
      </c>
      <c r="H17" s="6">
        <f t="shared" si="0"/>
        <v>23.165760596542057</v>
      </c>
      <c r="I17" s="3">
        <v>5</v>
      </c>
      <c r="J17" s="8">
        <v>4.9529804777260706E-3</v>
      </c>
      <c r="K17" s="8">
        <f t="shared" si="8"/>
        <v>2.4462002832442434E-2</v>
      </c>
      <c r="L17" s="5">
        <f t="shared" si="9"/>
        <v>9464.4590819082441</v>
      </c>
      <c r="M17" s="10">
        <f t="shared" si="6"/>
        <v>46743.49634736828</v>
      </c>
      <c r="N17" s="5">
        <f>SUM(M17:$M$25)</f>
        <v>261970.25291250731</v>
      </c>
      <c r="O17" s="6">
        <f t="shared" si="1"/>
        <v>27.679368746310679</v>
      </c>
      <c r="Q17" s="9"/>
      <c r="T17" s="5">
        <f t="shared" si="2"/>
        <v>43510.74049416645</v>
      </c>
      <c r="U17" s="5">
        <f t="shared" si="3"/>
        <v>46743.496347368375</v>
      </c>
    </row>
    <row r="18" spans="1:21" x14ac:dyDescent="0.4">
      <c r="A18" s="2">
        <v>65</v>
      </c>
      <c r="B18" s="3">
        <v>5</v>
      </c>
      <c r="C18" s="8">
        <v>1.5118430603448535E-2</v>
      </c>
      <c r="D18" s="8">
        <f t="shared" si="7"/>
        <v>7.2839120062538315E-2</v>
      </c>
      <c r="E18" s="5">
        <f t="shared" si="4"/>
        <v>8455.4385482193502</v>
      </c>
      <c r="F18" s="5">
        <f t="shared" si="5"/>
        <v>40737.475982108837</v>
      </c>
      <c r="G18" s="5">
        <f>SUM(F18:$F$25)</f>
        <v>163796.35342546256</v>
      </c>
      <c r="H18" s="6">
        <f t="shared" si="0"/>
        <v>19.371715907030843</v>
      </c>
      <c r="I18" s="3">
        <v>5</v>
      </c>
      <c r="J18" s="8">
        <v>6.7853239851226052E-3</v>
      </c>
      <c r="K18" s="8">
        <f t="shared" si="8"/>
        <v>3.3360711830256518E-2</v>
      </c>
      <c r="L18" s="5">
        <f t="shared" si="9"/>
        <v>9232.9394570390687</v>
      </c>
      <c r="M18" s="5">
        <f t="shared" si="6"/>
        <v>45394.653703764125</v>
      </c>
      <c r="N18" s="5">
        <f>SUM(M18:$M$25)</f>
        <v>215226.75656513902</v>
      </c>
      <c r="O18" s="6">
        <f t="shared" si="1"/>
        <v>23.310751420670591</v>
      </c>
      <c r="T18" s="5">
        <f t="shared" si="2"/>
        <v>40737.475982108866</v>
      </c>
      <c r="U18" s="5">
        <f t="shared" si="3"/>
        <v>45394.653703764154</v>
      </c>
    </row>
    <row r="19" spans="1:21" x14ac:dyDescent="0.4">
      <c r="A19" s="2">
        <v>70</v>
      </c>
      <c r="B19" s="3">
        <v>5</v>
      </c>
      <c r="C19" s="8">
        <v>2.1683982080929094E-2</v>
      </c>
      <c r="D19" s="8">
        <f t="shared" si="7"/>
        <v>0.1028447036281664</v>
      </c>
      <c r="E19" s="5">
        <f t="shared" si="4"/>
        <v>7839.5518446241858</v>
      </c>
      <c r="F19" s="5">
        <f t="shared" si="5"/>
        <v>37182.118258025883</v>
      </c>
      <c r="G19" s="5">
        <f>SUM(F19:$F$25)</f>
        <v>123058.87744335373</v>
      </c>
      <c r="H19" s="6">
        <f t="shared" si="0"/>
        <v>15.697182681142529</v>
      </c>
      <c r="I19" s="3">
        <v>5</v>
      </c>
      <c r="J19" s="8">
        <v>1.0492054434988584E-2</v>
      </c>
      <c r="K19" s="8">
        <f t="shared" si="8"/>
        <v>5.111940327044872E-2</v>
      </c>
      <c r="L19" s="5">
        <f t="shared" si="9"/>
        <v>8924.922024466583</v>
      </c>
      <c r="M19" s="5">
        <f t="shared" si="6"/>
        <v>43484.018402017871</v>
      </c>
      <c r="N19" s="5">
        <f>SUM(M19:$M$25)</f>
        <v>169832.10286137491</v>
      </c>
      <c r="O19" s="6">
        <f t="shared" si="1"/>
        <v>19.028973294758313</v>
      </c>
      <c r="T19" s="5">
        <f t="shared" si="2"/>
        <v>37182.118258025876</v>
      </c>
      <c r="U19" s="5">
        <f t="shared" si="3"/>
        <v>43484.018402017871</v>
      </c>
    </row>
    <row r="20" spans="1:21" x14ac:dyDescent="0.4">
      <c r="A20" s="2">
        <v>75</v>
      </c>
      <c r="B20" s="3">
        <v>5</v>
      </c>
      <c r="C20" s="8">
        <v>3.4195252795331713E-2</v>
      </c>
      <c r="D20" s="8">
        <f t="shared" si="7"/>
        <v>0.15751094732235801</v>
      </c>
      <c r="E20" s="5">
        <f t="shared" si="4"/>
        <v>7033.2954585861662</v>
      </c>
      <c r="F20" s="5">
        <f t="shared" si="5"/>
        <v>32396.924716730966</v>
      </c>
      <c r="G20" s="5">
        <f>SUM(F20:$F$25)</f>
        <v>85876.759185327843</v>
      </c>
      <c r="H20" s="6">
        <f t="shared" si="0"/>
        <v>12.210031512395869</v>
      </c>
      <c r="I20" s="3">
        <v>5</v>
      </c>
      <c r="J20" s="8">
        <v>1.8284070503828617E-2</v>
      </c>
      <c r="K20" s="8">
        <f t="shared" si="8"/>
        <v>8.7424177936325509E-2</v>
      </c>
      <c r="L20" s="5">
        <f t="shared" si="9"/>
        <v>8468.6853363405662</v>
      </c>
      <c r="M20" s="5">
        <f t="shared" si="6"/>
        <v>40492.507047375359</v>
      </c>
      <c r="N20" s="5">
        <f>SUM(M20:$M$25)</f>
        <v>126348.08445935699</v>
      </c>
      <c r="O20" s="6">
        <f t="shared" si="1"/>
        <v>14.919444924606646</v>
      </c>
      <c r="T20" s="5">
        <f t="shared" si="2"/>
        <v>32396.924716730973</v>
      </c>
      <c r="U20" s="5">
        <f t="shared" si="3"/>
        <v>40492.507047375344</v>
      </c>
    </row>
    <row r="21" spans="1:21" x14ac:dyDescent="0.4">
      <c r="A21" s="2">
        <v>80</v>
      </c>
      <c r="B21" s="3">
        <v>5</v>
      </c>
      <c r="C21" s="8">
        <v>6.1195772291256015E-2</v>
      </c>
      <c r="D21" s="8">
        <f t="shared" si="7"/>
        <v>0.2653787218700237</v>
      </c>
      <c r="E21" s="5">
        <f t="shared" si="4"/>
        <v>5925.4744281062203</v>
      </c>
      <c r="F21" s="5">
        <f t="shared" si="5"/>
        <v>25696.135065020258</v>
      </c>
      <c r="G21" s="5">
        <f>SUM(F21:$F$25)</f>
        <v>53479.834468596862</v>
      </c>
      <c r="H21" s="6">
        <f t="shared" si="0"/>
        <v>9.0254097148621053</v>
      </c>
      <c r="I21" s="3">
        <v>5</v>
      </c>
      <c r="J21" s="8">
        <v>3.6186598728547896E-2</v>
      </c>
      <c r="K21" s="8">
        <f t="shared" si="8"/>
        <v>0.16592256082158044</v>
      </c>
      <c r="L21" s="5">
        <f t="shared" si="9"/>
        <v>7728.3174826095783</v>
      </c>
      <c r="M21" s="5">
        <f t="shared" si="6"/>
        <v>35435.831844155968</v>
      </c>
      <c r="N21" s="5">
        <f>SUM(M21:$M$25)</f>
        <v>85855.577411981649</v>
      </c>
      <c r="O21" s="6">
        <f t="shared" si="1"/>
        <v>11.109219775866567</v>
      </c>
      <c r="T21" s="5">
        <f t="shared" si="2"/>
        <v>25696.13506502024</v>
      </c>
      <c r="U21" s="5">
        <f t="shared" si="3"/>
        <v>35435.831844155953</v>
      </c>
    </row>
    <row r="22" spans="1:21" x14ac:dyDescent="0.4">
      <c r="A22" s="2">
        <v>85</v>
      </c>
      <c r="B22" s="3">
        <v>5</v>
      </c>
      <c r="C22" s="8">
        <v>0.11296955727281234</v>
      </c>
      <c r="D22" s="8">
        <f t="shared" si="7"/>
        <v>0.44045326148947977</v>
      </c>
      <c r="E22" s="5">
        <f t="shared" si="4"/>
        <v>4352.9795979018827</v>
      </c>
      <c r="F22" s="5">
        <f t="shared" si="5"/>
        <v>16971.687836776793</v>
      </c>
      <c r="G22" s="5">
        <f>SUM(F22:$F$25)</f>
        <v>27783.699403576615</v>
      </c>
      <c r="H22" s="6">
        <f t="shared" si="0"/>
        <v>6.3826854178154742</v>
      </c>
      <c r="I22" s="3">
        <v>5</v>
      </c>
      <c r="J22" s="8">
        <v>7.5254754441481456E-2</v>
      </c>
      <c r="K22" s="8">
        <f t="shared" si="8"/>
        <v>0.31669227393598914</v>
      </c>
      <c r="L22" s="5">
        <f t="shared" si="9"/>
        <v>6446.0152550528073</v>
      </c>
      <c r="M22" s="5">
        <f t="shared" si="6"/>
        <v>27126.568202892166</v>
      </c>
      <c r="N22" s="5">
        <f>SUM(M22:$M$25)</f>
        <v>50419.745567825688</v>
      </c>
      <c r="O22" s="6">
        <f t="shared" si="1"/>
        <v>7.8218470749512115</v>
      </c>
      <c r="T22" s="5">
        <f t="shared" si="2"/>
        <v>16971.687836776797</v>
      </c>
      <c r="U22" s="5">
        <f t="shared" si="3"/>
        <v>27126.568202892162</v>
      </c>
    </row>
    <row r="23" spans="1:21" x14ac:dyDescent="0.4">
      <c r="A23" s="2">
        <v>90</v>
      </c>
      <c r="B23" s="3">
        <v>5</v>
      </c>
      <c r="C23" s="8">
        <v>0.1970870158983741</v>
      </c>
      <c r="D23" s="8">
        <f t="shared" si="7"/>
        <v>0.66016178764777844</v>
      </c>
      <c r="E23" s="5">
        <f t="shared" si="4"/>
        <v>2435.6955368088338</v>
      </c>
      <c r="F23" s="5">
        <f t="shared" si="5"/>
        <v>8158.5948846805804</v>
      </c>
      <c r="G23" s="5">
        <f>SUM(F23:$F$25)</f>
        <v>10812.01156679982</v>
      </c>
      <c r="H23" s="6">
        <f t="shared" si="0"/>
        <v>4.4389831994212843</v>
      </c>
      <c r="I23" s="3">
        <v>5</v>
      </c>
      <c r="J23" s="8">
        <v>0.14810427397855169</v>
      </c>
      <c r="K23" s="8">
        <f t="shared" si="8"/>
        <v>0.54042371501137854</v>
      </c>
      <c r="L23" s="5">
        <f t="shared" si="9"/>
        <v>4404.6120261040587</v>
      </c>
      <c r="M23" s="5">
        <f t="shared" si="6"/>
        <v>16072.168144692918</v>
      </c>
      <c r="N23" s="5">
        <f>SUM(M23:$M$25)</f>
        <v>23293.177364933515</v>
      </c>
      <c r="O23" s="6">
        <f t="shared" si="1"/>
        <v>5.2883607516134985</v>
      </c>
      <c r="T23" s="5">
        <f t="shared" si="2"/>
        <v>8158.5948846805795</v>
      </c>
      <c r="U23" s="5">
        <f t="shared" si="3"/>
        <v>16072.168144692916</v>
      </c>
    </row>
    <row r="24" spans="1:21" x14ac:dyDescent="0.4">
      <c r="A24" s="2">
        <v>95</v>
      </c>
      <c r="B24" s="3">
        <v>5</v>
      </c>
      <c r="C24" s="8">
        <v>0.30038889633901034</v>
      </c>
      <c r="D24" s="8">
        <f t="shared" si="7"/>
        <v>0.85777743738990586</v>
      </c>
      <c r="E24" s="5">
        <f t="shared" si="4"/>
        <v>827.74241706339876</v>
      </c>
      <c r="F24" s="5">
        <f t="shared" si="5"/>
        <v>2363.6651619980717</v>
      </c>
      <c r="G24" s="5">
        <f>SUM(F24:$F$25)</f>
        <v>2653.4166821192393</v>
      </c>
      <c r="H24" s="6">
        <f t="shared" si="0"/>
        <v>3.205606753285434</v>
      </c>
      <c r="I24" s="3">
        <v>5</v>
      </c>
      <c r="J24" s="8">
        <v>0.25818895786955742</v>
      </c>
      <c r="K24" s="8">
        <f t="shared" si="8"/>
        <v>0.78454357151560228</v>
      </c>
      <c r="L24" s="5">
        <f t="shared" si="9"/>
        <v>2024.2552317731083</v>
      </c>
      <c r="M24" s="5">
        <f t="shared" si="6"/>
        <v>6150.9850858794971</v>
      </c>
      <c r="N24" s="5">
        <f>SUM(M24:$M$25)</f>
        <v>7221.0092202405995</v>
      </c>
      <c r="O24" s="6">
        <f t="shared" si="1"/>
        <v>3.5672424637457856</v>
      </c>
      <c r="T24" s="5">
        <f t="shared" si="2"/>
        <v>2363.6651619980717</v>
      </c>
      <c r="U24" s="5">
        <f t="shared" si="3"/>
        <v>6150.9850858794971</v>
      </c>
    </row>
    <row r="25" spans="1:21" x14ac:dyDescent="0.4">
      <c r="A25" s="2" t="s">
        <v>2</v>
      </c>
      <c r="B25" s="3"/>
      <c r="C25" s="8">
        <v>0.40629173467873569</v>
      </c>
      <c r="D25" s="8">
        <v>1</v>
      </c>
      <c r="E25" s="5">
        <f t="shared" si="4"/>
        <v>117.72364773582989</v>
      </c>
      <c r="F25" s="5">
        <f>E25*H25</f>
        <v>289.75152012116791</v>
      </c>
      <c r="G25" s="5">
        <f>SUM(F25:$F$25)</f>
        <v>289.75152012116791</v>
      </c>
      <c r="H25" s="6">
        <f>1/C25</f>
        <v>2.4612856099342588</v>
      </c>
      <c r="I25" s="3"/>
      <c r="J25" s="8">
        <v>0.40759716400144907</v>
      </c>
      <c r="K25" s="8">
        <v>1</v>
      </c>
      <c r="L25" s="5">
        <f t="shared" si="9"/>
        <v>436.13880257869067</v>
      </c>
      <c r="M25" s="5">
        <f>L25/J25</f>
        <v>1070.0241343611019</v>
      </c>
      <c r="N25" s="5">
        <f>SUM(M25:$M$25)</f>
        <v>1070.0241343611019</v>
      </c>
      <c r="O25" s="6">
        <f t="shared" si="1"/>
        <v>2.4534027425088873</v>
      </c>
      <c r="T25" s="5">
        <f t="shared" si="2"/>
        <v>289.75152012116786</v>
      </c>
      <c r="U25" s="5">
        <f t="shared" si="3"/>
        <v>1070.0241343611019</v>
      </c>
    </row>
    <row r="27" spans="1:21" ht="16.149999999999999" x14ac:dyDescent="0.55000000000000004">
      <c r="E27" s="16" t="s">
        <v>20</v>
      </c>
      <c r="F27" s="17">
        <f>SUM(F8:F17)/E8</f>
        <v>48.231789811359583</v>
      </c>
      <c r="L27" s="16" t="s">
        <v>20</v>
      </c>
      <c r="M27" s="17">
        <f>SUM(M8:M17)/L8</f>
        <v>49.15878729798488</v>
      </c>
    </row>
    <row r="29" spans="1:21" ht="16.149999999999999" x14ac:dyDescent="0.55000000000000004">
      <c r="B29" s="1" t="s">
        <v>21</v>
      </c>
    </row>
    <row r="30" spans="1:21" x14ac:dyDescent="0.4">
      <c r="B30" s="1" t="s">
        <v>4</v>
      </c>
      <c r="I30" s="1" t="s">
        <v>9</v>
      </c>
    </row>
    <row r="31" spans="1:21" ht="15.4" x14ac:dyDescent="0.55000000000000004">
      <c r="A31" s="2" t="s">
        <v>0</v>
      </c>
      <c r="B31" s="2" t="s">
        <v>3</v>
      </c>
      <c r="C31" s="7" t="s">
        <v>22</v>
      </c>
      <c r="D31" s="7" t="s">
        <v>23</v>
      </c>
      <c r="E31" s="2" t="s">
        <v>5</v>
      </c>
      <c r="F31" s="7" t="s">
        <v>6</v>
      </c>
      <c r="G31" s="2" t="s">
        <v>7</v>
      </c>
      <c r="H31" s="2" t="s">
        <v>8</v>
      </c>
      <c r="I31" s="2" t="s">
        <v>3</v>
      </c>
      <c r="J31" s="7" t="s">
        <v>22</v>
      </c>
      <c r="K31" s="7" t="s">
        <v>23</v>
      </c>
      <c r="L31" s="2" t="s">
        <v>5</v>
      </c>
      <c r="M31" s="7" t="s">
        <v>6</v>
      </c>
      <c r="N31" s="2" t="s">
        <v>7</v>
      </c>
      <c r="O31" s="2" t="s">
        <v>8</v>
      </c>
    </row>
    <row r="32" spans="1:21" x14ac:dyDescent="0.4">
      <c r="A32" s="2">
        <v>0</v>
      </c>
      <c r="B32" s="3">
        <v>1</v>
      </c>
      <c r="C32" s="8">
        <f>C4</f>
        <v>3.7533581653709882E-3</v>
      </c>
      <c r="D32" s="12">
        <f>1-EXP(-B32*C32)</f>
        <v>3.7463231210448367E-3</v>
      </c>
      <c r="E32" s="4">
        <v>10000</v>
      </c>
      <c r="F32" s="5">
        <f>(E33-E32)/(LN(E33)-LN(E32))*B32</f>
        <v>9981.2566666492894</v>
      </c>
      <c r="G32" s="5">
        <f>SUM(F32:F53)</f>
        <v>792262.74230926577</v>
      </c>
      <c r="H32" s="14">
        <f>G32/E32</f>
        <v>79.226274230926578</v>
      </c>
      <c r="I32" s="3">
        <v>1</v>
      </c>
      <c r="J32" s="8">
        <f>J4</f>
        <v>3.1320050405706122E-3</v>
      </c>
      <c r="K32" s="8">
        <f>1-EXP(-I32*J32)</f>
        <v>3.127105429320709E-3</v>
      </c>
      <c r="L32" s="4">
        <v>10000</v>
      </c>
      <c r="M32" s="5">
        <f>(L33-L32)/(LN(L33)-LN(L32))*I32</f>
        <v>9984.3563110939085</v>
      </c>
      <c r="N32" s="5">
        <f>SUM(M32:$M$53)</f>
        <v>853395.73528976378</v>
      </c>
      <c r="O32" s="6">
        <f>N32/L32</f>
        <v>85.339573528976373</v>
      </c>
    </row>
    <row r="33" spans="1:19" x14ac:dyDescent="0.4">
      <c r="A33" s="2">
        <v>1</v>
      </c>
      <c r="B33" s="3">
        <v>4</v>
      </c>
      <c r="C33" s="8">
        <f t="shared" ref="C33:C53" si="10">C5</f>
        <v>1.7074436984616624E-4</v>
      </c>
      <c r="D33" s="8">
        <f t="shared" ref="D33:D52" si="11">1-EXP(-B33*C33)</f>
        <v>6.8274430335368841E-4</v>
      </c>
      <c r="E33" s="5">
        <f>E32*EXP(-B32*C32)</f>
        <v>9962.5367687895523</v>
      </c>
      <c r="F33" s="5">
        <f>(E34-E33)/(LN(E34)-LN(E33))*B33</f>
        <v>39836.541796245925</v>
      </c>
      <c r="G33" s="5">
        <f>G32-F32</f>
        <v>782281.48564261652</v>
      </c>
      <c r="H33" s="6">
        <f t="shared" ref="H33:H52" si="12">G33/E33</f>
        <v>78.522318541732588</v>
      </c>
      <c r="I33" s="3">
        <v>4</v>
      </c>
      <c r="J33" s="8">
        <f t="shared" ref="J33:J53" si="13">J5</f>
        <v>1.453608897936503E-4</v>
      </c>
      <c r="K33" s="8">
        <f t="shared" ref="K33:K52" si="14">1-EXP(-I33*J33)</f>
        <v>5.8127455362566582E-4</v>
      </c>
      <c r="L33" s="5">
        <f>L32*EXP(-I32*J32)</f>
        <v>9968.7289457067927</v>
      </c>
      <c r="M33" s="5">
        <f>(L34-L33)/(LN(L34)-LN(L33))*I33</f>
        <v>39863.325522753119</v>
      </c>
      <c r="N33" s="5">
        <f>SUM(M33:$M$53)</f>
        <v>843411.37897866988</v>
      </c>
      <c r="O33" s="6">
        <f t="shared" ref="O33:O52" si="15">N33/L33</f>
        <v>84.605708869424092</v>
      </c>
    </row>
    <row r="34" spans="1:19" x14ac:dyDescent="0.4">
      <c r="A34" s="2">
        <v>5</v>
      </c>
      <c r="B34" s="3">
        <v>5</v>
      </c>
      <c r="C34" s="8">
        <f t="shared" si="10"/>
        <v>8.9915619350332626E-5</v>
      </c>
      <c r="D34" s="8">
        <f t="shared" si="11"/>
        <v>4.4947705166220597E-4</v>
      </c>
      <c r="E34" s="5">
        <f t="shared" ref="E34:E53" si="16">E33*EXP(-B33*C33)</f>
        <v>9955.7349035637089</v>
      </c>
      <c r="F34" s="5">
        <f t="shared" ref="F34:F51" si="17">(E35-E34)/(LN(E35)-LN(E34))*B34</f>
        <v>49767.486493554708</v>
      </c>
      <c r="G34" s="5">
        <f t="shared" ref="G34:G52" si="18">G33-F33</f>
        <v>742444.94384637056</v>
      </c>
      <c r="H34" s="6">
        <f t="shared" si="12"/>
        <v>74.574599568798121</v>
      </c>
      <c r="I34" s="3">
        <v>5</v>
      </c>
      <c r="J34" s="8">
        <f t="shared" si="13"/>
        <v>7.2141762686064558E-5</v>
      </c>
      <c r="K34" s="8">
        <f t="shared" si="14"/>
        <v>3.6064376582756186E-4</v>
      </c>
      <c r="L34" s="5">
        <f t="shared" ref="L34:L53" si="19">L33*EXP(-I33*J33)</f>
        <v>9962.9343772386619</v>
      </c>
      <c r="M34" s="5">
        <f t="shared" ref="M34:M52" si="20">(L35-L34)/(LN(L35)-LN(L34))*I34</f>
        <v>49805.688670809817</v>
      </c>
      <c r="N34" s="5">
        <f>SUM(M34:$M$53)</f>
        <v>803548.0534559167</v>
      </c>
      <c r="O34" s="6">
        <f t="shared" si="15"/>
        <v>80.653753505764726</v>
      </c>
      <c r="Q34" s="1" t="s">
        <v>253</v>
      </c>
    </row>
    <row r="35" spans="1:19" x14ac:dyDescent="0.4">
      <c r="A35" s="2">
        <v>10</v>
      </c>
      <c r="B35" s="3">
        <v>5</v>
      </c>
      <c r="C35" s="8">
        <f t="shared" si="10"/>
        <v>9.4401128093480721E-5</v>
      </c>
      <c r="D35" s="8">
        <f t="shared" si="11"/>
        <v>4.7189426332927553E-4</v>
      </c>
      <c r="E35" s="5">
        <f t="shared" si="16"/>
        <v>9951.2600291921244</v>
      </c>
      <c r="F35" s="5">
        <f t="shared" si="17"/>
        <v>49744.559366238318</v>
      </c>
      <c r="G35" s="5">
        <f t="shared" si="18"/>
        <v>692677.45735281589</v>
      </c>
      <c r="H35" s="6">
        <f t="shared" si="12"/>
        <v>69.607010099307971</v>
      </c>
      <c r="I35" s="3">
        <v>5</v>
      </c>
      <c r="J35" s="8">
        <f t="shared" si="13"/>
        <v>7.2242087362872257E-5</v>
      </c>
      <c r="K35" s="8">
        <f t="shared" si="14"/>
        <v>3.6114520817853712E-4</v>
      </c>
      <c r="L35" s="5">
        <f t="shared" si="19"/>
        <v>9959.3413070661609</v>
      </c>
      <c r="M35" s="5">
        <f t="shared" si="20"/>
        <v>49787.714073014198</v>
      </c>
      <c r="N35" s="5">
        <f>SUM(M35:$M$53)</f>
        <v>753742.36478510685</v>
      </c>
      <c r="O35" s="6">
        <f t="shared" si="15"/>
        <v>75.681949392609525</v>
      </c>
    </row>
    <row r="36" spans="1:19" ht="15.4" x14ac:dyDescent="0.55000000000000004">
      <c r="A36" s="2">
        <v>15</v>
      </c>
      <c r="B36" s="3">
        <v>5</v>
      </c>
      <c r="C36" s="8">
        <f t="shared" si="10"/>
        <v>3.1304402890218572E-4</v>
      </c>
      <c r="D36" s="8">
        <f t="shared" si="11"/>
        <v>1.5639958263197196E-3</v>
      </c>
      <c r="E36" s="10">
        <f t="shared" si="16"/>
        <v>9946.5640866714512</v>
      </c>
      <c r="F36" s="10">
        <f t="shared" si="17"/>
        <v>49693.919326053649</v>
      </c>
      <c r="G36" s="5">
        <f t="shared" si="18"/>
        <v>642932.89798657759</v>
      </c>
      <c r="H36" s="6">
        <f t="shared" si="12"/>
        <v>64.638692555966898</v>
      </c>
      <c r="I36" s="3">
        <v>5</v>
      </c>
      <c r="J36" s="8">
        <f t="shared" si="13"/>
        <v>1.4514456613022093E-4</v>
      </c>
      <c r="K36" s="8">
        <f t="shared" si="14"/>
        <v>7.2545955752922886E-4</v>
      </c>
      <c r="L36" s="10">
        <f t="shared" si="19"/>
        <v>9955.7445386764994</v>
      </c>
      <c r="M36" s="10">
        <f t="shared" si="20"/>
        <v>49760.664284436512</v>
      </c>
      <c r="N36" s="5">
        <f>SUM(M36:$M$53)</f>
        <v>703954.65071209264</v>
      </c>
      <c r="O36" s="6">
        <f t="shared" si="15"/>
        <v>70.708388305599811</v>
      </c>
      <c r="P36" s="145" t="s">
        <v>250</v>
      </c>
      <c r="Q36" s="13">
        <f>C36*3/(1+(3-1.5)*C36)</f>
        <v>9.3869130914259289E-4</v>
      </c>
      <c r="R36" s="13">
        <f>J36*3/(1+(3-1.5)*J36)</f>
        <v>4.3533891777315317E-4</v>
      </c>
      <c r="S36" s="13"/>
    </row>
    <row r="37" spans="1:19" ht="15.4" x14ac:dyDescent="0.55000000000000004">
      <c r="A37" s="2">
        <v>20</v>
      </c>
      <c r="B37" s="3">
        <v>5</v>
      </c>
      <c r="C37" s="8">
        <f t="shared" si="10"/>
        <v>5.8841273010761365E-4</v>
      </c>
      <c r="D37" s="8">
        <f t="shared" si="11"/>
        <v>2.9377400224451788E-3</v>
      </c>
      <c r="E37" s="5">
        <f t="shared" si="16"/>
        <v>9931.0077019536748</v>
      </c>
      <c r="F37" s="5">
        <f t="shared" si="17"/>
        <v>49582.065948683288</v>
      </c>
      <c r="G37" s="5">
        <f t="shared" si="18"/>
        <v>593238.97866052389</v>
      </c>
      <c r="H37" s="6">
        <f>G37/F59</f>
        <v>59.698642157978625</v>
      </c>
      <c r="I37" s="3">
        <v>5</v>
      </c>
      <c r="J37" s="8">
        <f t="shared" si="13"/>
        <v>1.9134538845417591E-4</v>
      </c>
      <c r="K37" s="8">
        <f t="shared" si="14"/>
        <v>9.5626942496784828E-4</v>
      </c>
      <c r="L37" s="5">
        <f t="shared" si="19"/>
        <v>9948.5220486485978</v>
      </c>
      <c r="M37" s="5">
        <f t="shared" si="20"/>
        <v>49718.82278211668</v>
      </c>
      <c r="N37" s="5">
        <f>SUM(M37:$M$53)</f>
        <v>654193.98642765614</v>
      </c>
      <c r="O37" s="6">
        <f t="shared" si="15"/>
        <v>65.757906875878263</v>
      </c>
      <c r="P37" s="145" t="s">
        <v>251</v>
      </c>
      <c r="Q37" s="146">
        <f>E36*(1-Q36)</f>
        <v>9937.2273334074634</v>
      </c>
      <c r="R37" s="146">
        <f>L36*(1-R36)</f>
        <v>9951.4104156234062</v>
      </c>
      <c r="S37" s="146"/>
    </row>
    <row r="38" spans="1:19" ht="15.4" x14ac:dyDescent="0.55000000000000004">
      <c r="A38" s="2">
        <v>25</v>
      </c>
      <c r="B38" s="3">
        <v>5</v>
      </c>
      <c r="C38" s="8">
        <f t="shared" si="10"/>
        <v>7.3620768318757401E-4</v>
      </c>
      <c r="D38" s="8">
        <f t="shared" si="11"/>
        <v>3.674271699422138E-3</v>
      </c>
      <c r="E38" s="5">
        <f t="shared" si="16"/>
        <v>9901.8329831644332</v>
      </c>
      <c r="F38" s="5">
        <f t="shared" si="17"/>
        <v>49418.154052571161</v>
      </c>
      <c r="G38" s="5">
        <f t="shared" si="18"/>
        <v>543656.91271184059</v>
      </c>
      <c r="H38" s="6">
        <f t="shared" si="12"/>
        <v>54.904674077637132</v>
      </c>
      <c r="I38" s="3">
        <v>5</v>
      </c>
      <c r="J38" s="8">
        <f t="shared" si="13"/>
        <v>2.7150884872020604E-4</v>
      </c>
      <c r="K38" s="8">
        <f t="shared" si="14"/>
        <v>1.3566231972486076E-3</v>
      </c>
      <c r="L38" s="5">
        <f t="shared" si="19"/>
        <v>9939.0085811898571</v>
      </c>
      <c r="M38" s="5">
        <f t="shared" si="20"/>
        <v>49661.326555143605</v>
      </c>
      <c r="N38" s="5">
        <f>SUM(M38:$M$53)</f>
        <v>604475.16364553955</v>
      </c>
      <c r="O38" s="6">
        <f t="shared" si="15"/>
        <v>60.818456761325614</v>
      </c>
      <c r="P38" s="145" t="s">
        <v>252</v>
      </c>
      <c r="Q38" s="13">
        <f>E45/Q37</f>
        <v>0.9005388542880518</v>
      </c>
      <c r="R38" s="13">
        <f>L45/R37</f>
        <v>0.95106363552944462</v>
      </c>
      <c r="S38" s="13"/>
    </row>
    <row r="39" spans="1:19" x14ac:dyDescent="0.4">
      <c r="A39" s="2">
        <v>30</v>
      </c>
      <c r="B39" s="3">
        <v>5</v>
      </c>
      <c r="C39" s="8">
        <f t="shared" si="10"/>
        <v>8.9374635508790532E-4</v>
      </c>
      <c r="D39" s="8">
        <f t="shared" si="11"/>
        <v>4.4587618501019666E-3</v>
      </c>
      <c r="E39" s="5">
        <f t="shared" si="16"/>
        <v>9865.4509584619882</v>
      </c>
      <c r="F39" s="5">
        <f t="shared" si="17"/>
        <v>49217.203647577851</v>
      </c>
      <c r="G39" s="5">
        <f t="shared" si="18"/>
        <v>494238.75865926943</v>
      </c>
      <c r="H39" s="6">
        <f t="shared" si="12"/>
        <v>50.097938831203784</v>
      </c>
      <c r="I39" s="3">
        <v>5</v>
      </c>
      <c r="J39" s="8">
        <f t="shared" si="13"/>
        <v>3.3563130533629279E-4</v>
      </c>
      <c r="K39" s="8">
        <f t="shared" si="14"/>
        <v>1.6767492093604508E-3</v>
      </c>
      <c r="L39" s="5">
        <f t="shared" si="19"/>
        <v>9925.5250915909619</v>
      </c>
      <c r="M39" s="5">
        <f t="shared" si="20"/>
        <v>49586.007280033875</v>
      </c>
      <c r="N39" s="5">
        <f>SUM(M39:$M$53)</f>
        <v>554813.83709039586</v>
      </c>
      <c r="O39" s="6">
        <f t="shared" si="15"/>
        <v>55.897681177637807</v>
      </c>
    </row>
    <row r="40" spans="1:19" x14ac:dyDescent="0.4">
      <c r="A40" s="2">
        <v>35</v>
      </c>
      <c r="B40" s="3">
        <v>5</v>
      </c>
      <c r="C40" s="8">
        <f t="shared" si="10"/>
        <v>1.1793443193805753E-3</v>
      </c>
      <c r="D40" s="8">
        <f t="shared" si="11"/>
        <v>5.8793700565941132E-3</v>
      </c>
      <c r="E40" s="5">
        <f t="shared" si="16"/>
        <v>9821.4632620943466</v>
      </c>
      <c r="F40" s="5">
        <f t="shared" si="17"/>
        <v>48962.814392851833</v>
      </c>
      <c r="G40" s="5">
        <f t="shared" si="18"/>
        <v>445021.55501169158</v>
      </c>
      <c r="H40" s="6">
        <f t="shared" si="12"/>
        <v>45.311125555928044</v>
      </c>
      <c r="I40" s="3">
        <v>5</v>
      </c>
      <c r="J40" s="8">
        <f t="shared" si="13"/>
        <v>5.8342336391221418E-4</v>
      </c>
      <c r="K40" s="8">
        <f t="shared" si="14"/>
        <v>2.9128661685113855E-3</v>
      </c>
      <c r="L40" s="5">
        <f t="shared" si="19"/>
        <v>9908.8824752411492</v>
      </c>
      <c r="M40" s="5">
        <f t="shared" si="20"/>
        <v>49472.219172591751</v>
      </c>
      <c r="N40" s="5">
        <f>SUM(M40:$M$53)</f>
        <v>505227.82981036196</v>
      </c>
      <c r="O40" s="6">
        <f t="shared" si="15"/>
        <v>50.987367250822743</v>
      </c>
    </row>
    <row r="41" spans="1:19" x14ac:dyDescent="0.4">
      <c r="A41" s="2">
        <v>40</v>
      </c>
      <c r="B41" s="3">
        <v>5</v>
      </c>
      <c r="C41" s="8">
        <f t="shared" si="10"/>
        <v>1.7559779587617004E-3</v>
      </c>
      <c r="D41" s="8">
        <f t="shared" si="11"/>
        <v>8.7414591160277499E-3</v>
      </c>
      <c r="E41" s="5">
        <f t="shared" si="16"/>
        <v>9763.71924507925</v>
      </c>
      <c r="F41" s="5">
        <f t="shared" si="17"/>
        <v>48604.911112560985</v>
      </c>
      <c r="G41" s="5">
        <f t="shared" si="18"/>
        <v>396058.74061883974</v>
      </c>
      <c r="H41" s="6">
        <f t="shared" si="12"/>
        <v>40.564331140353779</v>
      </c>
      <c r="I41" s="3">
        <v>5</v>
      </c>
      <c r="J41" s="8">
        <f t="shared" si="13"/>
        <v>9.6466021686874258E-4</v>
      </c>
      <c r="K41" s="8">
        <f t="shared" si="14"/>
        <v>4.8116876468730085E-3</v>
      </c>
      <c r="L41" s="5">
        <f t="shared" si="19"/>
        <v>9880.0192267112634</v>
      </c>
      <c r="M41" s="5">
        <f t="shared" si="20"/>
        <v>49281.151676754169</v>
      </c>
      <c r="N41" s="5">
        <f>SUM(M41:$M$53)</f>
        <v>455755.61063777015</v>
      </c>
      <c r="O41" s="6">
        <f t="shared" si="15"/>
        <v>46.129020620284393</v>
      </c>
      <c r="Q41" s="1" t="s">
        <v>254</v>
      </c>
    </row>
    <row r="42" spans="1:19" ht="15.4" x14ac:dyDescent="0.55000000000000004">
      <c r="A42" s="2">
        <v>45</v>
      </c>
      <c r="B42" s="3">
        <v>5</v>
      </c>
      <c r="C42" s="8">
        <f t="shared" si="10"/>
        <v>3.0344788541280675E-3</v>
      </c>
      <c r="D42" s="8">
        <f t="shared" si="11"/>
        <v>1.505787341344822E-2</v>
      </c>
      <c r="E42" s="5">
        <f t="shared" si="16"/>
        <v>9678.3700924780169</v>
      </c>
      <c r="F42" s="5">
        <f t="shared" si="17"/>
        <v>48026.589970397392</v>
      </c>
      <c r="G42" s="5">
        <f t="shared" si="18"/>
        <v>347453.82950627874</v>
      </c>
      <c r="H42" s="6">
        <f t="shared" si="12"/>
        <v>35.900035459102583</v>
      </c>
      <c r="I42" s="3">
        <v>5</v>
      </c>
      <c r="J42" s="8">
        <f t="shared" si="13"/>
        <v>1.5942196738667801E-3</v>
      </c>
      <c r="K42" s="8">
        <f t="shared" si="14"/>
        <v>7.9394134085994938E-3</v>
      </c>
      <c r="L42" s="5">
        <f t="shared" si="19"/>
        <v>9832.4796602472288</v>
      </c>
      <c r="M42" s="5">
        <f t="shared" si="20"/>
        <v>48966.978725716333</v>
      </c>
      <c r="N42" s="5">
        <f>SUM(M42:$M$53)</f>
        <v>406474.45896101603</v>
      </c>
      <c r="O42" s="6">
        <f t="shared" si="15"/>
        <v>41.339974554373562</v>
      </c>
      <c r="P42" s="145" t="s">
        <v>250</v>
      </c>
      <c r="Q42" s="13">
        <f>1-EXP(-C36*3)</f>
        <v>9.3869124018364225E-4</v>
      </c>
      <c r="R42" s="13">
        <f>1-EXP(-J36*3)</f>
        <v>4.3533891089619914E-4</v>
      </c>
    </row>
    <row r="43" spans="1:19" ht="15.4" x14ac:dyDescent="0.55000000000000004">
      <c r="A43" s="2">
        <v>50</v>
      </c>
      <c r="B43" s="3">
        <v>5</v>
      </c>
      <c r="C43" s="8">
        <f t="shared" si="10"/>
        <v>4.8578630944753707E-3</v>
      </c>
      <c r="D43" s="8">
        <f t="shared" si="11"/>
        <v>2.3996703948086728E-2</v>
      </c>
      <c r="E43" s="5">
        <f t="shared" si="16"/>
        <v>9532.6344207769798</v>
      </c>
      <c r="F43" s="5">
        <f t="shared" si="17"/>
        <v>47088.977517884297</v>
      </c>
      <c r="G43" s="5">
        <f t="shared" si="18"/>
        <v>299427.23953588132</v>
      </c>
      <c r="H43" s="6">
        <f t="shared" si="12"/>
        <v>31.410754500692978</v>
      </c>
      <c r="I43" s="3">
        <v>5</v>
      </c>
      <c r="J43" s="8">
        <f t="shared" si="13"/>
        <v>2.4661328470065255E-3</v>
      </c>
      <c r="K43" s="8">
        <f t="shared" si="14"/>
        <v>1.2254953103808086E-2</v>
      </c>
      <c r="L43" s="5">
        <f t="shared" si="19"/>
        <v>9754.4155393928795</v>
      </c>
      <c r="M43" s="5">
        <f t="shared" si="20"/>
        <v>48472.613766695213</v>
      </c>
      <c r="N43" s="5">
        <f>SUM(M43:$M$53)</f>
        <v>357507.48023529956</v>
      </c>
      <c r="O43" s="6">
        <f t="shared" si="15"/>
        <v>36.650835592508606</v>
      </c>
      <c r="P43" s="145" t="s">
        <v>251</v>
      </c>
      <c r="Q43" s="146">
        <f>E36*(1-Q42)</f>
        <v>9937.227334093368</v>
      </c>
      <c r="R43" s="146">
        <f>L36*(1-R42)</f>
        <v>9951.4104156918711</v>
      </c>
    </row>
    <row r="44" spans="1:19" ht="15.4" x14ac:dyDescent="0.55000000000000004">
      <c r="A44" s="2">
        <v>55</v>
      </c>
      <c r="B44" s="3">
        <v>5</v>
      </c>
      <c r="C44" s="8">
        <f t="shared" si="10"/>
        <v>7.7811449744338125E-3</v>
      </c>
      <c r="D44" s="8">
        <f t="shared" si="11"/>
        <v>3.8158617408528883E-2</v>
      </c>
      <c r="E44" s="5">
        <f t="shared" si="16"/>
        <v>9303.8826147362543</v>
      </c>
      <c r="F44" s="5">
        <f t="shared" si="17"/>
        <v>45626.099793291272</v>
      </c>
      <c r="G44" s="5">
        <f t="shared" si="18"/>
        <v>252338.26201799704</v>
      </c>
      <c r="H44" s="6">
        <f t="shared" si="12"/>
        <v>27.121823486715424</v>
      </c>
      <c r="I44" s="3">
        <v>5</v>
      </c>
      <c r="J44" s="8">
        <f t="shared" si="13"/>
        <v>3.5698813995015148E-3</v>
      </c>
      <c r="K44" s="8">
        <f t="shared" si="14"/>
        <v>1.7691049925498414E-2</v>
      </c>
      <c r="L44" s="5">
        <f t="shared" si="19"/>
        <v>9634.8756344025624</v>
      </c>
      <c r="M44" s="5">
        <f t="shared" si="20"/>
        <v>47746.982826371692</v>
      </c>
      <c r="N44" s="5">
        <f>SUM(M44:$M$53)</f>
        <v>309034.86646860442</v>
      </c>
      <c r="O44" s="6">
        <f t="shared" si="15"/>
        <v>32.074608764554853</v>
      </c>
      <c r="P44" s="145" t="s">
        <v>252</v>
      </c>
      <c r="Q44" s="13">
        <f>E45/Q43</f>
        <v>0.9005388542258933</v>
      </c>
      <c r="R44" s="13">
        <f>L45/R43</f>
        <v>0.95106363552290141</v>
      </c>
    </row>
    <row r="45" spans="1:19" x14ac:dyDescent="0.4">
      <c r="A45" s="2">
        <v>60</v>
      </c>
      <c r="B45" s="3">
        <v>5</v>
      </c>
      <c r="C45" s="8">
        <f t="shared" si="10"/>
        <v>1.1340167867151153E-2</v>
      </c>
      <c r="D45" s="8">
        <f t="shared" si="11"/>
        <v>5.5123302970812027E-2</v>
      </c>
      <c r="E45" s="147">
        <f t="shared" si="16"/>
        <v>8948.8593176266695</v>
      </c>
      <c r="F45" s="147">
        <f t="shared" si="17"/>
        <v>43499.416339119241</v>
      </c>
      <c r="G45" s="5">
        <f t="shared" si="18"/>
        <v>206712.16222470577</v>
      </c>
      <c r="H45" s="6">
        <f t="shared" si="12"/>
        <v>23.099274990002634</v>
      </c>
      <c r="I45" s="3">
        <v>5</v>
      </c>
      <c r="J45" s="8">
        <f t="shared" si="13"/>
        <v>4.9529804777260706E-3</v>
      </c>
      <c r="K45" s="8">
        <f t="shared" si="14"/>
        <v>2.4460767985770127E-2</v>
      </c>
      <c r="L45" s="147">
        <f t="shared" si="19"/>
        <v>9464.4245685283786</v>
      </c>
      <c r="M45" s="147">
        <f t="shared" si="20"/>
        <v>46740.966278929889</v>
      </c>
      <c r="N45" s="5">
        <f>SUM(M45:$M$53)</f>
        <v>261287.8836422328</v>
      </c>
      <c r="O45" s="6">
        <f t="shared" si="15"/>
        <v>27.607371346281479</v>
      </c>
    </row>
    <row r="46" spans="1:19" x14ac:dyDescent="0.4">
      <c r="A46" s="2">
        <v>65</v>
      </c>
      <c r="B46" s="3">
        <v>5</v>
      </c>
      <c r="C46" s="8">
        <f t="shared" si="10"/>
        <v>1.5118430603448535E-2</v>
      </c>
      <c r="D46" s="8">
        <f t="shared" si="11"/>
        <v>7.2805717153806238E-2</v>
      </c>
      <c r="E46" s="5">
        <f t="shared" si="16"/>
        <v>8455.5686342179597</v>
      </c>
      <c r="F46" s="5">
        <f t="shared" si="17"/>
        <v>40719.420851596391</v>
      </c>
      <c r="G46" s="5">
        <f t="shared" si="18"/>
        <v>163212.74588558654</v>
      </c>
      <c r="H46" s="6">
        <f t="shared" si="12"/>
        <v>19.302397384026651</v>
      </c>
      <c r="I46" s="3">
        <v>5</v>
      </c>
      <c r="J46" s="8">
        <f t="shared" si="13"/>
        <v>6.7853239851226052E-3</v>
      </c>
      <c r="K46" s="8">
        <f t="shared" si="14"/>
        <v>3.3357565671201517E-2</v>
      </c>
      <c r="L46" s="5">
        <f t="shared" si="19"/>
        <v>9232.9174750387829</v>
      </c>
      <c r="M46" s="5">
        <f t="shared" si="20"/>
        <v>45390.26458952955</v>
      </c>
      <c r="N46" s="5">
        <f>SUM(M46:$M$53)</f>
        <v>214546.9173633029</v>
      </c>
      <c r="O46" s="6">
        <f t="shared" si="15"/>
        <v>23.237174808865245</v>
      </c>
    </row>
    <row r="47" spans="1:19" x14ac:dyDescent="0.4">
      <c r="A47" s="2">
        <v>70</v>
      </c>
      <c r="B47" s="3">
        <v>5</v>
      </c>
      <c r="C47" s="8">
        <f t="shared" si="10"/>
        <v>2.1683982080929094E-2</v>
      </c>
      <c r="D47" s="8">
        <f t="shared" si="11"/>
        <v>0.10274924761089899</v>
      </c>
      <c r="E47" s="5">
        <f t="shared" si="16"/>
        <v>7839.954895860491</v>
      </c>
      <c r="F47" s="5">
        <f t="shared" si="17"/>
        <v>37149.517272545796</v>
      </c>
      <c r="G47" s="5">
        <f t="shared" si="18"/>
        <v>122493.32503399014</v>
      </c>
      <c r="H47" s="6">
        <f t="shared" si="12"/>
        <v>15.624238488752891</v>
      </c>
      <c r="I47" s="3">
        <v>5</v>
      </c>
      <c r="J47" s="8">
        <f t="shared" si="13"/>
        <v>1.0492054434988584E-2</v>
      </c>
      <c r="K47" s="8">
        <f t="shared" si="14"/>
        <v>5.1107982276928809E-2</v>
      </c>
      <c r="L47" s="5">
        <f t="shared" si="19"/>
        <v>8924.9298240283933</v>
      </c>
      <c r="M47" s="5">
        <f t="shared" si="20"/>
        <v>43474.341283264548</v>
      </c>
      <c r="N47" s="5">
        <f>SUM(M47:$M$53)</f>
        <v>169156.65277377336</v>
      </c>
      <c r="O47" s="6">
        <f t="shared" si="15"/>
        <v>18.953275388043568</v>
      </c>
    </row>
    <row r="48" spans="1:19" x14ac:dyDescent="0.4">
      <c r="A48" s="2">
        <v>75</v>
      </c>
      <c r="B48" s="3">
        <v>5</v>
      </c>
      <c r="C48" s="8">
        <f t="shared" si="10"/>
        <v>3.4195252795331713E-2</v>
      </c>
      <c r="D48" s="8">
        <f t="shared" si="11"/>
        <v>0.15715842105841527</v>
      </c>
      <c r="E48" s="5">
        <f t="shared" si="16"/>
        <v>7034.4054290074419</v>
      </c>
      <c r="F48" s="5">
        <f t="shared" si="17"/>
        <v>32329.518279171083</v>
      </c>
      <c r="G48" s="5">
        <f t="shared" si="18"/>
        <v>85343.807761444346</v>
      </c>
      <c r="H48" s="6">
        <f t="shared" si="12"/>
        <v>12.132341336130011</v>
      </c>
      <c r="I48" s="3">
        <v>5</v>
      </c>
      <c r="J48" s="8">
        <f t="shared" si="13"/>
        <v>1.8284070503828617E-2</v>
      </c>
      <c r="K48" s="8">
        <f t="shared" si="14"/>
        <v>8.7365997743435675E-2</v>
      </c>
      <c r="L48" s="5">
        <f t="shared" si="19"/>
        <v>8468.7946687591175</v>
      </c>
      <c r="M48" s="5">
        <f t="shared" si="20"/>
        <v>40466.08197914646</v>
      </c>
      <c r="N48" s="5">
        <f>SUM(M48:$M$53)</f>
        <v>125682.3114905088</v>
      </c>
      <c r="O48" s="6">
        <f t="shared" si="15"/>
        <v>14.840637470423438</v>
      </c>
    </row>
    <row r="49" spans="1:15" x14ac:dyDescent="0.4">
      <c r="A49" s="2">
        <v>80</v>
      </c>
      <c r="B49" s="3">
        <v>5</v>
      </c>
      <c r="C49" s="8">
        <f t="shared" si="10"/>
        <v>6.1195772291256015E-2</v>
      </c>
      <c r="D49" s="8">
        <f t="shared" si="11"/>
        <v>0.26359781423862583</v>
      </c>
      <c r="E49" s="5">
        <f t="shared" si="16"/>
        <v>5928.8893786998879</v>
      </c>
      <c r="F49" s="5">
        <f t="shared" si="17"/>
        <v>25538.402778049451</v>
      </c>
      <c r="G49" s="5">
        <f t="shared" si="18"/>
        <v>53014.289482273263</v>
      </c>
      <c r="H49" s="6">
        <f t="shared" si="12"/>
        <v>8.9416897661697412</v>
      </c>
      <c r="I49" s="3">
        <v>5</v>
      </c>
      <c r="J49" s="8">
        <f t="shared" si="13"/>
        <v>3.6186598728547896E-2</v>
      </c>
      <c r="K49" s="8">
        <f t="shared" si="14"/>
        <v>0.16550872695716745</v>
      </c>
      <c r="L49" s="5">
        <f t="shared" si="19"/>
        <v>7728.9099728386882</v>
      </c>
      <c r="M49" s="5">
        <f t="shared" si="20"/>
        <v>35350.159874570119</v>
      </c>
      <c r="N49" s="5">
        <f>SUM(M49:$M$53)</f>
        <v>85216.22951136234</v>
      </c>
      <c r="O49" s="6">
        <f t="shared" si="15"/>
        <v>11.02564654147006</v>
      </c>
    </row>
    <row r="50" spans="1:15" x14ac:dyDescent="0.4">
      <c r="A50" s="2">
        <v>85</v>
      </c>
      <c r="B50" s="3">
        <v>5</v>
      </c>
      <c r="C50" s="8">
        <f t="shared" si="10"/>
        <v>0.11296955727281234</v>
      </c>
      <c r="D50" s="8">
        <f t="shared" si="11"/>
        <v>0.43155333449349953</v>
      </c>
      <c r="E50" s="5">
        <f t="shared" si="16"/>
        <v>4366.0470976119932</v>
      </c>
      <c r="F50" s="5">
        <f t="shared" si="17"/>
        <v>16678.671927340343</v>
      </c>
      <c r="G50" s="5">
        <f t="shared" si="18"/>
        <v>27475.886704223813</v>
      </c>
      <c r="H50" s="6">
        <f t="shared" si="12"/>
        <v>6.2930806951788796</v>
      </c>
      <c r="I50" s="3">
        <v>5</v>
      </c>
      <c r="J50" s="8">
        <f t="shared" si="13"/>
        <v>7.5254754441481456E-2</v>
      </c>
      <c r="K50" s="8">
        <f t="shared" si="14"/>
        <v>0.31358561386553307</v>
      </c>
      <c r="L50" s="5">
        <f t="shared" si="19"/>
        <v>6449.7079224676008</v>
      </c>
      <c r="M50" s="5">
        <f t="shared" si="20"/>
        <v>26875.85167383853</v>
      </c>
      <c r="N50" s="5">
        <f>SUM(M50:$M$53)</f>
        <v>49866.069636792221</v>
      </c>
      <c r="O50" s="6">
        <f t="shared" si="15"/>
        <v>7.7315236963031202</v>
      </c>
    </row>
    <row r="51" spans="1:15" x14ac:dyDescent="0.4">
      <c r="A51" s="2">
        <v>90</v>
      </c>
      <c r="B51" s="3">
        <v>5</v>
      </c>
      <c r="C51" s="8">
        <f t="shared" si="10"/>
        <v>0.1970870158983741</v>
      </c>
      <c r="D51" s="8">
        <f t="shared" si="11"/>
        <v>0.62672321347263138</v>
      </c>
      <c r="E51" s="5">
        <f t="shared" si="16"/>
        <v>2481.864914081872</v>
      </c>
      <c r="F51" s="5">
        <f t="shared" si="17"/>
        <v>7892.1604615517381</v>
      </c>
      <c r="G51" s="5">
        <f t="shared" si="18"/>
        <v>10797.214776883469</v>
      </c>
      <c r="H51" s="6">
        <f t="shared" si="12"/>
        <v>4.3504441823650719</v>
      </c>
      <c r="I51" s="3">
        <v>5</v>
      </c>
      <c r="J51" s="8">
        <f t="shared" si="13"/>
        <v>0.14810427397855169</v>
      </c>
      <c r="K51" s="8">
        <f t="shared" si="14"/>
        <v>0.52313477247508411</v>
      </c>
      <c r="L51" s="5">
        <f t="shared" si="19"/>
        <v>4427.1723043472066</v>
      </c>
      <c r="M51" s="5">
        <f t="shared" si="20"/>
        <v>15637.683599043683</v>
      </c>
      <c r="N51" s="5">
        <f>SUM(M51:$M$53)</f>
        <v>22990.217962953691</v>
      </c>
      <c r="O51" s="6">
        <f t="shared" si="15"/>
        <v>5.192980164873803</v>
      </c>
    </row>
    <row r="52" spans="1:15" x14ac:dyDescent="0.4">
      <c r="A52" s="2">
        <v>95</v>
      </c>
      <c r="B52" s="3">
        <v>5</v>
      </c>
      <c r="C52" s="8">
        <f t="shared" si="10"/>
        <v>0.30038889633901034</v>
      </c>
      <c r="D52" s="8">
        <f t="shared" si="11"/>
        <v>0.77730329080829375</v>
      </c>
      <c r="E52" s="5">
        <f t="shared" si="16"/>
        <v>926.42255972350506</v>
      </c>
      <c r="F52" s="5">
        <f>(E53-E52)/(LN(E53)-LN(E52))*B52</f>
        <v>2397.2633913186537</v>
      </c>
      <c r="G52" s="5">
        <f t="shared" si="18"/>
        <v>2905.0543153317312</v>
      </c>
      <c r="H52" s="6">
        <f t="shared" si="12"/>
        <v>3.1357767412300039</v>
      </c>
      <c r="I52" s="3">
        <v>5</v>
      </c>
      <c r="J52" s="8">
        <f t="shared" si="13"/>
        <v>0.25818895786955742</v>
      </c>
      <c r="K52" s="8">
        <f t="shared" si="14"/>
        <v>0.72498916699549565</v>
      </c>
      <c r="L52" s="5">
        <f t="shared" si="19"/>
        <v>2111.164528204537</v>
      </c>
      <c r="M52" s="5">
        <f t="shared" si="20"/>
        <v>5928.1056220333157</v>
      </c>
      <c r="N52" s="5">
        <f>SUM(M52:$M$53)</f>
        <v>7352.5343639100065</v>
      </c>
      <c r="O52" s="6">
        <f t="shared" si="15"/>
        <v>3.4826913135770852</v>
      </c>
    </row>
    <row r="53" spans="1:15" x14ac:dyDescent="0.4">
      <c r="A53" s="2" t="s">
        <v>2</v>
      </c>
      <c r="B53" s="3"/>
      <c r="C53" s="8">
        <f t="shared" si="10"/>
        <v>0.40629173467873569</v>
      </c>
      <c r="D53" s="8">
        <v>1</v>
      </c>
      <c r="E53" s="5">
        <f t="shared" si="16"/>
        <v>206.31125537138152</v>
      </c>
      <c r="F53" s="5">
        <f>E53*H53</f>
        <v>507.79092401305337</v>
      </c>
      <c r="G53" s="5">
        <f>F53</f>
        <v>507.79092401305337</v>
      </c>
      <c r="H53" s="6">
        <f>1/C53</f>
        <v>2.4612856099342588</v>
      </c>
      <c r="I53" s="3"/>
      <c r="J53" s="8">
        <f t="shared" si="13"/>
        <v>0.40759716400144907</v>
      </c>
      <c r="K53" s="8">
        <v>1</v>
      </c>
      <c r="L53" s="5">
        <f t="shared" si="19"/>
        <v>580.59311551109113</v>
      </c>
      <c r="M53" s="5">
        <f>L53*O53</f>
        <v>1424.4287418766905</v>
      </c>
      <c r="N53" s="5">
        <f>M53</f>
        <v>1424.4287418766905</v>
      </c>
      <c r="O53" s="6">
        <f>1/J53</f>
        <v>2.4534027425088878</v>
      </c>
    </row>
    <row r="55" spans="1:15" ht="16.149999999999999" x14ac:dyDescent="0.55000000000000004">
      <c r="E55" s="16" t="s">
        <v>20</v>
      </c>
      <c r="F55" s="18">
        <f>SUM(F36:F45)/E36</f>
        <v>48.229735205127106</v>
      </c>
      <c r="L55" s="16" t="s">
        <v>20</v>
      </c>
      <c r="M55" s="18">
        <f>SUM(M36:M45)/L36</f>
        <v>49.158325773378145</v>
      </c>
    </row>
    <row r="56" spans="1:15" ht="15.4" x14ac:dyDescent="0.55000000000000004">
      <c r="E56" s="7" t="s">
        <v>11</v>
      </c>
      <c r="F56" s="11" t="s">
        <v>10</v>
      </c>
      <c r="L56" s="7" t="s">
        <v>11</v>
      </c>
      <c r="M56" s="11" t="s">
        <v>10</v>
      </c>
    </row>
    <row r="57" spans="1:15" x14ac:dyDescent="0.4">
      <c r="N57" s="9"/>
    </row>
    <row r="58" spans="1:15" ht="15.4" x14ac:dyDescent="0.55000000000000004">
      <c r="D58" s="1" t="s">
        <v>12</v>
      </c>
      <c r="E58" s="7" t="s">
        <v>14</v>
      </c>
      <c r="F58" s="8">
        <f>1-EXP(-3*C36)</f>
        <v>9.3869124018364225E-4</v>
      </c>
      <c r="K58" s="1" t="s">
        <v>12</v>
      </c>
      <c r="L58" s="7" t="s">
        <v>14</v>
      </c>
      <c r="M58" s="8">
        <f>1-EXP(-3*J36)</f>
        <v>4.3533891089619914E-4</v>
      </c>
    </row>
    <row r="59" spans="1:15" ht="15.4" x14ac:dyDescent="0.55000000000000004">
      <c r="D59" s="1" t="s">
        <v>16</v>
      </c>
      <c r="E59" s="2" t="s">
        <v>13</v>
      </c>
      <c r="F59" s="5">
        <f>E36*(1-F58)</f>
        <v>9937.227334093368</v>
      </c>
      <c r="K59" s="1" t="s">
        <v>16</v>
      </c>
      <c r="L59" s="2" t="s">
        <v>13</v>
      </c>
      <c r="M59" s="5">
        <f>L36*(1-M58)</f>
        <v>9951.4104156918711</v>
      </c>
    </row>
    <row r="60" spans="1:15" ht="15.4" x14ac:dyDescent="0.55000000000000004">
      <c r="D60" s="1" t="s">
        <v>17</v>
      </c>
      <c r="E60" s="2" t="s">
        <v>15</v>
      </c>
      <c r="F60" s="5">
        <f>E45</f>
        <v>8948.8593176266695</v>
      </c>
      <c r="K60" s="1" t="s">
        <v>17</v>
      </c>
      <c r="L60" s="2" t="s">
        <v>15</v>
      </c>
      <c r="M60" s="5">
        <f>L45</f>
        <v>9464.4245685283786</v>
      </c>
    </row>
    <row r="61" spans="1:15" ht="15.4" x14ac:dyDescent="0.55000000000000004">
      <c r="E61" s="19" t="s">
        <v>11</v>
      </c>
      <c r="F61" s="20">
        <f>F60/F59</f>
        <v>0.9005388542258933</v>
      </c>
      <c r="L61" s="19" t="s">
        <v>11</v>
      </c>
      <c r="M61" s="20">
        <f>M60/M59</f>
        <v>0.95106363552290141</v>
      </c>
    </row>
  </sheetData>
  <phoneticPr fontId="7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19"/>
  <sheetViews>
    <sheetView workbookViewId="0">
      <selection activeCell="G29" sqref="G29"/>
    </sheetView>
  </sheetViews>
  <sheetFormatPr baseColWidth="10" defaultRowHeight="12.75" x14ac:dyDescent="0.35"/>
  <sheetData>
    <row r="1" spans="1:10" x14ac:dyDescent="0.35">
      <c r="A1" s="21" t="s">
        <v>25</v>
      </c>
      <c r="B1" s="22"/>
      <c r="C1" s="22"/>
      <c r="D1" s="22"/>
      <c r="E1" s="22"/>
      <c r="F1" s="22"/>
      <c r="G1" s="22"/>
      <c r="H1" s="22"/>
      <c r="I1" s="22"/>
      <c r="J1" s="23"/>
    </row>
    <row r="2" spans="1:10" x14ac:dyDescent="0.35">
      <c r="A2" s="24" t="s">
        <v>26</v>
      </c>
      <c r="B2" s="25"/>
      <c r="C2" s="25"/>
      <c r="D2" s="25"/>
      <c r="E2" s="25"/>
      <c r="F2" s="25"/>
      <c r="G2" s="25"/>
      <c r="H2" s="25"/>
      <c r="I2" s="25"/>
      <c r="J2" s="26"/>
    </row>
    <row r="3" spans="1:10" x14ac:dyDescent="0.35">
      <c r="A3" s="24"/>
      <c r="B3" s="25"/>
      <c r="C3" s="25"/>
      <c r="D3" s="25"/>
      <c r="E3" s="25"/>
      <c r="F3" s="25"/>
      <c r="G3" s="25"/>
      <c r="H3" s="25"/>
      <c r="I3" s="25"/>
      <c r="J3" s="26"/>
    </row>
    <row r="4" spans="1:10" x14ac:dyDescent="0.35">
      <c r="A4" s="27" t="s">
        <v>27</v>
      </c>
      <c r="B4" s="148" t="s">
        <v>1</v>
      </c>
      <c r="C4" s="149"/>
      <c r="D4" s="150"/>
      <c r="E4" s="151" t="s">
        <v>28</v>
      </c>
      <c r="F4" s="152"/>
      <c r="G4" s="153"/>
      <c r="H4" s="151" t="s">
        <v>29</v>
      </c>
      <c r="I4" s="149"/>
      <c r="J4" s="150"/>
    </row>
    <row r="5" spans="1:10" ht="34.9" x14ac:dyDescent="0.35">
      <c r="A5" s="27" t="s">
        <v>30</v>
      </c>
      <c r="B5" s="28" t="s">
        <v>1</v>
      </c>
      <c r="C5" s="29" t="s">
        <v>31</v>
      </c>
      <c r="D5" s="30" t="s">
        <v>32</v>
      </c>
      <c r="E5" s="28" t="s">
        <v>1</v>
      </c>
      <c r="F5" s="29" t="s">
        <v>31</v>
      </c>
      <c r="G5" s="30" t="s">
        <v>32</v>
      </c>
      <c r="H5" s="28" t="s">
        <v>1</v>
      </c>
      <c r="I5" s="29" t="s">
        <v>31</v>
      </c>
      <c r="J5" s="30" t="s">
        <v>32</v>
      </c>
    </row>
    <row r="6" spans="1:10" x14ac:dyDescent="0.35">
      <c r="A6" s="31" t="s">
        <v>33</v>
      </c>
      <c r="B6" s="32"/>
      <c r="C6" s="33"/>
      <c r="D6" s="34"/>
      <c r="E6" s="32"/>
      <c r="F6" s="33"/>
      <c r="G6" s="34"/>
      <c r="H6" s="32"/>
      <c r="I6" s="33"/>
      <c r="J6" s="34"/>
    </row>
    <row r="7" spans="1:10" x14ac:dyDescent="0.35">
      <c r="A7" s="35" t="s">
        <v>34</v>
      </c>
      <c r="B7" s="36">
        <v>2598</v>
      </c>
      <c r="C7" s="37">
        <v>315</v>
      </c>
      <c r="D7" s="38">
        <v>2283</v>
      </c>
      <c r="E7" s="36">
        <v>1446</v>
      </c>
      <c r="F7" s="37">
        <v>159</v>
      </c>
      <c r="G7" s="38">
        <v>1287</v>
      </c>
      <c r="H7" s="36">
        <v>1152</v>
      </c>
      <c r="I7" s="37">
        <v>156</v>
      </c>
      <c r="J7" s="38">
        <v>996</v>
      </c>
    </row>
    <row r="8" spans="1:10" x14ac:dyDescent="0.35">
      <c r="A8" s="39" t="s">
        <v>35</v>
      </c>
      <c r="B8" s="36">
        <v>209</v>
      </c>
      <c r="C8" s="37">
        <v>99</v>
      </c>
      <c r="D8" s="38">
        <v>110</v>
      </c>
      <c r="E8" s="36">
        <v>111</v>
      </c>
      <c r="F8" s="37">
        <v>52</v>
      </c>
      <c r="G8" s="38">
        <v>59</v>
      </c>
      <c r="H8" s="36">
        <v>98</v>
      </c>
      <c r="I8" s="37">
        <v>47</v>
      </c>
      <c r="J8" s="38">
        <v>51</v>
      </c>
    </row>
    <row r="9" spans="1:10" x14ac:dyDescent="0.35">
      <c r="A9" s="39" t="s">
        <v>36</v>
      </c>
      <c r="B9" s="36">
        <v>123</v>
      </c>
      <c r="C9" s="37">
        <v>57</v>
      </c>
      <c r="D9" s="38">
        <v>66</v>
      </c>
      <c r="E9" s="36">
        <v>60</v>
      </c>
      <c r="F9" s="37">
        <v>28</v>
      </c>
      <c r="G9" s="38">
        <v>32</v>
      </c>
      <c r="H9" s="36">
        <v>63</v>
      </c>
      <c r="I9" s="37">
        <v>29</v>
      </c>
      <c r="J9" s="38">
        <v>34</v>
      </c>
    </row>
    <row r="10" spans="1:10" x14ac:dyDescent="0.35">
      <c r="A10" s="39" t="s">
        <v>37</v>
      </c>
      <c r="B10" s="36">
        <v>86</v>
      </c>
      <c r="C10" s="37">
        <v>35</v>
      </c>
      <c r="D10" s="38">
        <v>51</v>
      </c>
      <c r="E10" s="36">
        <v>52</v>
      </c>
      <c r="F10" s="37">
        <v>21</v>
      </c>
      <c r="G10" s="38">
        <v>31</v>
      </c>
      <c r="H10" s="36">
        <v>34</v>
      </c>
      <c r="I10" s="37">
        <v>14</v>
      </c>
      <c r="J10" s="38">
        <v>20</v>
      </c>
    </row>
    <row r="11" spans="1:10" x14ac:dyDescent="0.35">
      <c r="A11" s="39" t="s">
        <v>38</v>
      </c>
      <c r="B11" s="36">
        <v>73</v>
      </c>
      <c r="C11" s="37">
        <v>36</v>
      </c>
      <c r="D11" s="38">
        <v>37</v>
      </c>
      <c r="E11" s="36">
        <v>48</v>
      </c>
      <c r="F11" s="37">
        <v>24</v>
      </c>
      <c r="G11" s="38">
        <v>24</v>
      </c>
      <c r="H11" s="36">
        <v>25</v>
      </c>
      <c r="I11" s="37">
        <v>12</v>
      </c>
      <c r="J11" s="38">
        <v>13</v>
      </c>
    </row>
    <row r="12" spans="1:10" x14ac:dyDescent="0.35">
      <c r="A12" s="39" t="s">
        <v>39</v>
      </c>
      <c r="B12" s="36">
        <v>67</v>
      </c>
      <c r="C12" s="37">
        <v>28</v>
      </c>
      <c r="D12" s="38">
        <v>39</v>
      </c>
      <c r="E12" s="36">
        <v>40</v>
      </c>
      <c r="F12" s="37">
        <v>17</v>
      </c>
      <c r="G12" s="38">
        <v>23</v>
      </c>
      <c r="H12" s="36">
        <v>27</v>
      </c>
      <c r="I12" s="37">
        <v>11</v>
      </c>
      <c r="J12" s="38">
        <v>16</v>
      </c>
    </row>
    <row r="13" spans="1:10" x14ac:dyDescent="0.35">
      <c r="A13" s="39" t="s">
        <v>40</v>
      </c>
      <c r="B13" s="36">
        <v>66</v>
      </c>
      <c r="C13" s="37">
        <v>32</v>
      </c>
      <c r="D13" s="38">
        <v>34</v>
      </c>
      <c r="E13" s="36">
        <v>38</v>
      </c>
      <c r="F13" s="37">
        <v>15</v>
      </c>
      <c r="G13" s="38">
        <v>23</v>
      </c>
      <c r="H13" s="36">
        <v>28</v>
      </c>
      <c r="I13" s="37">
        <v>17</v>
      </c>
      <c r="J13" s="38">
        <v>11</v>
      </c>
    </row>
    <row r="14" spans="1:10" x14ac:dyDescent="0.35">
      <c r="A14" s="39" t="s">
        <v>41</v>
      </c>
      <c r="B14" s="36">
        <v>66</v>
      </c>
      <c r="C14" s="37">
        <v>34</v>
      </c>
      <c r="D14" s="38">
        <v>32</v>
      </c>
      <c r="E14" s="36">
        <v>40</v>
      </c>
      <c r="F14" s="37">
        <v>19</v>
      </c>
      <c r="G14" s="38">
        <v>21</v>
      </c>
      <c r="H14" s="36">
        <v>26</v>
      </c>
      <c r="I14" s="37">
        <v>15</v>
      </c>
      <c r="J14" s="38">
        <v>11</v>
      </c>
    </row>
    <row r="15" spans="1:10" x14ac:dyDescent="0.35">
      <c r="A15" s="39" t="s">
        <v>42</v>
      </c>
      <c r="B15" s="36">
        <v>63</v>
      </c>
      <c r="C15" s="37">
        <v>26</v>
      </c>
      <c r="D15" s="38">
        <v>37</v>
      </c>
      <c r="E15" s="36">
        <v>30</v>
      </c>
      <c r="F15" s="37">
        <v>14</v>
      </c>
      <c r="G15" s="38">
        <v>16</v>
      </c>
      <c r="H15" s="36">
        <v>33</v>
      </c>
      <c r="I15" s="37">
        <v>12</v>
      </c>
      <c r="J15" s="38">
        <v>21</v>
      </c>
    </row>
    <row r="16" spans="1:10" x14ac:dyDescent="0.35">
      <c r="A16" s="39" t="s">
        <v>43</v>
      </c>
      <c r="B16" s="36">
        <v>61</v>
      </c>
      <c r="C16" s="37">
        <v>36</v>
      </c>
      <c r="D16" s="38">
        <v>25</v>
      </c>
      <c r="E16" s="36">
        <v>35</v>
      </c>
      <c r="F16" s="37">
        <v>21</v>
      </c>
      <c r="G16" s="38">
        <v>14</v>
      </c>
      <c r="H16" s="36">
        <v>26</v>
      </c>
      <c r="I16" s="37">
        <v>15</v>
      </c>
      <c r="J16" s="38">
        <v>11</v>
      </c>
    </row>
    <row r="17" spans="1:10" x14ac:dyDescent="0.35">
      <c r="A17" s="39" t="s">
        <v>44</v>
      </c>
      <c r="B17" s="36">
        <v>47</v>
      </c>
      <c r="C17" s="37">
        <v>23</v>
      </c>
      <c r="D17" s="38">
        <v>24</v>
      </c>
      <c r="E17" s="36">
        <v>24</v>
      </c>
      <c r="F17" s="37">
        <v>9</v>
      </c>
      <c r="G17" s="38">
        <v>15</v>
      </c>
      <c r="H17" s="36">
        <v>23</v>
      </c>
      <c r="I17" s="37">
        <v>14</v>
      </c>
      <c r="J17" s="38">
        <v>9</v>
      </c>
    </row>
    <row r="18" spans="1:10" x14ac:dyDescent="0.35">
      <c r="A18" s="39" t="s">
        <v>45</v>
      </c>
      <c r="B18" s="36">
        <v>60</v>
      </c>
      <c r="C18" s="37">
        <v>32</v>
      </c>
      <c r="D18" s="38">
        <v>28</v>
      </c>
      <c r="E18" s="36">
        <v>30</v>
      </c>
      <c r="F18" s="37">
        <v>16</v>
      </c>
      <c r="G18" s="38">
        <v>14</v>
      </c>
      <c r="H18" s="36">
        <v>30</v>
      </c>
      <c r="I18" s="37">
        <v>16</v>
      </c>
      <c r="J18" s="38">
        <v>14</v>
      </c>
    </row>
    <row r="19" spans="1:10" x14ac:dyDescent="0.35">
      <c r="A19" s="39" t="s">
        <v>46</v>
      </c>
      <c r="B19" s="36">
        <v>60</v>
      </c>
      <c r="C19" s="37">
        <v>32</v>
      </c>
      <c r="D19" s="38">
        <v>28</v>
      </c>
      <c r="E19" s="36">
        <v>42</v>
      </c>
      <c r="F19" s="37">
        <v>26</v>
      </c>
      <c r="G19" s="38">
        <v>16</v>
      </c>
      <c r="H19" s="36">
        <v>18</v>
      </c>
      <c r="I19" s="37">
        <v>6</v>
      </c>
      <c r="J19" s="38">
        <v>12</v>
      </c>
    </row>
    <row r="20" spans="1:10" x14ac:dyDescent="0.35">
      <c r="A20" s="39" t="s">
        <v>47</v>
      </c>
      <c r="B20" s="36">
        <v>78</v>
      </c>
      <c r="C20" s="37">
        <v>42</v>
      </c>
      <c r="D20" s="38">
        <v>36</v>
      </c>
      <c r="E20" s="36">
        <v>42</v>
      </c>
      <c r="F20" s="37">
        <v>22</v>
      </c>
      <c r="G20" s="38">
        <v>20</v>
      </c>
      <c r="H20" s="36">
        <v>36</v>
      </c>
      <c r="I20" s="37">
        <v>20</v>
      </c>
      <c r="J20" s="38">
        <v>16</v>
      </c>
    </row>
    <row r="21" spans="1:10" x14ac:dyDescent="0.35">
      <c r="A21" s="39" t="s">
        <v>48</v>
      </c>
      <c r="B21" s="36">
        <v>87</v>
      </c>
      <c r="C21" s="37">
        <v>48</v>
      </c>
      <c r="D21" s="38">
        <v>39</v>
      </c>
      <c r="E21" s="36">
        <v>54</v>
      </c>
      <c r="F21" s="37">
        <v>27</v>
      </c>
      <c r="G21" s="38">
        <v>27</v>
      </c>
      <c r="H21" s="36">
        <v>33</v>
      </c>
      <c r="I21" s="37">
        <v>21</v>
      </c>
      <c r="J21" s="38">
        <v>12</v>
      </c>
    </row>
    <row r="22" spans="1:10" x14ac:dyDescent="0.35">
      <c r="A22" s="39" t="s">
        <v>49</v>
      </c>
      <c r="B22" s="36">
        <v>113</v>
      </c>
      <c r="C22" s="37">
        <v>60</v>
      </c>
      <c r="D22" s="38">
        <v>53</v>
      </c>
      <c r="E22" s="36">
        <v>69</v>
      </c>
      <c r="F22" s="37">
        <v>39</v>
      </c>
      <c r="G22" s="38">
        <v>30</v>
      </c>
      <c r="H22" s="36">
        <v>44</v>
      </c>
      <c r="I22" s="37">
        <v>21</v>
      </c>
      <c r="J22" s="38">
        <v>23</v>
      </c>
    </row>
    <row r="23" spans="1:10" x14ac:dyDescent="0.35">
      <c r="A23" s="39" t="s">
        <v>50</v>
      </c>
      <c r="B23" s="36">
        <v>130</v>
      </c>
      <c r="C23" s="37">
        <v>79</v>
      </c>
      <c r="D23" s="38">
        <v>51</v>
      </c>
      <c r="E23" s="36">
        <v>88</v>
      </c>
      <c r="F23" s="37">
        <v>53</v>
      </c>
      <c r="G23" s="38">
        <v>35</v>
      </c>
      <c r="H23" s="36">
        <v>42</v>
      </c>
      <c r="I23" s="37">
        <v>26</v>
      </c>
      <c r="J23" s="38">
        <v>16</v>
      </c>
    </row>
    <row r="24" spans="1:10" x14ac:dyDescent="0.35">
      <c r="A24" s="39" t="s">
        <v>51</v>
      </c>
      <c r="B24" s="36">
        <v>171</v>
      </c>
      <c r="C24" s="37">
        <v>98</v>
      </c>
      <c r="D24" s="38">
        <v>73</v>
      </c>
      <c r="E24" s="36">
        <v>118</v>
      </c>
      <c r="F24" s="37">
        <v>73</v>
      </c>
      <c r="G24" s="38">
        <v>45</v>
      </c>
      <c r="H24" s="36">
        <v>53</v>
      </c>
      <c r="I24" s="37">
        <v>25</v>
      </c>
      <c r="J24" s="38">
        <v>28</v>
      </c>
    </row>
    <row r="25" spans="1:10" x14ac:dyDescent="0.35">
      <c r="A25" s="39" t="s">
        <v>52</v>
      </c>
      <c r="B25" s="36">
        <v>221</v>
      </c>
      <c r="C25" s="37">
        <v>122</v>
      </c>
      <c r="D25" s="38">
        <v>99</v>
      </c>
      <c r="E25" s="36">
        <v>150</v>
      </c>
      <c r="F25" s="37">
        <v>83</v>
      </c>
      <c r="G25" s="38">
        <v>67</v>
      </c>
      <c r="H25" s="36">
        <v>71</v>
      </c>
      <c r="I25" s="37">
        <v>39</v>
      </c>
      <c r="J25" s="38">
        <v>32</v>
      </c>
    </row>
    <row r="26" spans="1:10" x14ac:dyDescent="0.35">
      <c r="A26" s="39" t="s">
        <v>53</v>
      </c>
      <c r="B26" s="36">
        <v>249</v>
      </c>
      <c r="C26" s="37">
        <v>122</v>
      </c>
      <c r="D26" s="38">
        <v>127</v>
      </c>
      <c r="E26" s="36">
        <v>188</v>
      </c>
      <c r="F26" s="37">
        <v>88</v>
      </c>
      <c r="G26" s="38">
        <v>100</v>
      </c>
      <c r="H26" s="36">
        <v>61</v>
      </c>
      <c r="I26" s="37">
        <v>34</v>
      </c>
      <c r="J26" s="38">
        <v>27</v>
      </c>
    </row>
    <row r="27" spans="1:10" x14ac:dyDescent="0.35">
      <c r="A27" s="39" t="s">
        <v>54</v>
      </c>
      <c r="B27" s="36">
        <v>286</v>
      </c>
      <c r="C27" s="37">
        <v>152</v>
      </c>
      <c r="D27" s="38">
        <v>134</v>
      </c>
      <c r="E27" s="36">
        <v>209</v>
      </c>
      <c r="F27" s="37">
        <v>116</v>
      </c>
      <c r="G27" s="38">
        <v>93</v>
      </c>
      <c r="H27" s="36">
        <v>77</v>
      </c>
      <c r="I27" s="37">
        <v>36</v>
      </c>
      <c r="J27" s="38">
        <v>41</v>
      </c>
    </row>
    <row r="28" spans="1:10" x14ac:dyDescent="0.35">
      <c r="A28" s="39" t="s">
        <v>55</v>
      </c>
      <c r="B28" s="36">
        <v>260</v>
      </c>
      <c r="C28" s="37">
        <v>124</v>
      </c>
      <c r="D28" s="38">
        <v>136</v>
      </c>
      <c r="E28" s="36">
        <v>196</v>
      </c>
      <c r="F28" s="37">
        <v>96</v>
      </c>
      <c r="G28" s="38">
        <v>100</v>
      </c>
      <c r="H28" s="36">
        <v>64</v>
      </c>
      <c r="I28" s="37">
        <v>28</v>
      </c>
      <c r="J28" s="38">
        <v>36</v>
      </c>
    </row>
    <row r="29" spans="1:10" x14ac:dyDescent="0.35">
      <c r="A29" s="39" t="s">
        <v>56</v>
      </c>
      <c r="B29" s="36">
        <v>299</v>
      </c>
      <c r="C29" s="37">
        <v>131</v>
      </c>
      <c r="D29" s="38">
        <v>168</v>
      </c>
      <c r="E29" s="36">
        <v>232</v>
      </c>
      <c r="F29" s="37">
        <v>102</v>
      </c>
      <c r="G29" s="38">
        <v>130</v>
      </c>
      <c r="H29" s="36">
        <v>67</v>
      </c>
      <c r="I29" s="37">
        <v>29</v>
      </c>
      <c r="J29" s="38">
        <v>38</v>
      </c>
    </row>
    <row r="30" spans="1:10" x14ac:dyDescent="0.35">
      <c r="A30" s="39" t="s">
        <v>57</v>
      </c>
      <c r="B30" s="36">
        <v>300</v>
      </c>
      <c r="C30" s="37">
        <v>158</v>
      </c>
      <c r="D30" s="38">
        <v>142</v>
      </c>
      <c r="E30" s="36">
        <v>230</v>
      </c>
      <c r="F30" s="37">
        <v>121</v>
      </c>
      <c r="G30" s="38">
        <v>109</v>
      </c>
      <c r="H30" s="36">
        <v>70</v>
      </c>
      <c r="I30" s="37">
        <v>37</v>
      </c>
      <c r="J30" s="38">
        <v>33</v>
      </c>
    </row>
    <row r="31" spans="1:10" x14ac:dyDescent="0.35">
      <c r="A31" s="39" t="s">
        <v>58</v>
      </c>
      <c r="B31" s="36">
        <v>316</v>
      </c>
      <c r="C31" s="37">
        <v>153</v>
      </c>
      <c r="D31" s="38">
        <v>163</v>
      </c>
      <c r="E31" s="36">
        <v>241</v>
      </c>
      <c r="F31" s="37">
        <v>116</v>
      </c>
      <c r="G31" s="38">
        <v>125</v>
      </c>
      <c r="H31" s="36">
        <v>75</v>
      </c>
      <c r="I31" s="37">
        <v>37</v>
      </c>
      <c r="J31" s="38">
        <v>38</v>
      </c>
    </row>
    <row r="32" spans="1:10" x14ac:dyDescent="0.35">
      <c r="A32" s="39" t="s">
        <v>59</v>
      </c>
      <c r="B32" s="36">
        <v>355</v>
      </c>
      <c r="C32" s="37">
        <v>193</v>
      </c>
      <c r="D32" s="38">
        <v>162</v>
      </c>
      <c r="E32" s="36">
        <v>268</v>
      </c>
      <c r="F32" s="37">
        <v>147</v>
      </c>
      <c r="G32" s="38">
        <v>121</v>
      </c>
      <c r="H32" s="36">
        <v>87</v>
      </c>
      <c r="I32" s="37">
        <v>46</v>
      </c>
      <c r="J32" s="38">
        <v>41</v>
      </c>
    </row>
    <row r="33" spans="1:10" x14ac:dyDescent="0.35">
      <c r="A33" s="39" t="s">
        <v>60</v>
      </c>
      <c r="B33" s="36">
        <v>364</v>
      </c>
      <c r="C33" s="37">
        <v>179</v>
      </c>
      <c r="D33" s="38">
        <v>185</v>
      </c>
      <c r="E33" s="36">
        <v>253</v>
      </c>
      <c r="F33" s="37">
        <v>117</v>
      </c>
      <c r="G33" s="38">
        <v>136</v>
      </c>
      <c r="H33" s="36">
        <v>111</v>
      </c>
      <c r="I33" s="37">
        <v>62</v>
      </c>
      <c r="J33" s="38">
        <v>49</v>
      </c>
    </row>
    <row r="34" spans="1:10" x14ac:dyDescent="0.35">
      <c r="A34" s="39" t="s">
        <v>61</v>
      </c>
      <c r="B34" s="36">
        <v>373</v>
      </c>
      <c r="C34" s="37">
        <v>203</v>
      </c>
      <c r="D34" s="38">
        <v>170</v>
      </c>
      <c r="E34" s="36">
        <v>270</v>
      </c>
      <c r="F34" s="37">
        <v>141</v>
      </c>
      <c r="G34" s="38">
        <v>129</v>
      </c>
      <c r="H34" s="36">
        <v>103</v>
      </c>
      <c r="I34" s="37">
        <v>62</v>
      </c>
      <c r="J34" s="38">
        <v>41</v>
      </c>
    </row>
    <row r="35" spans="1:10" x14ac:dyDescent="0.35">
      <c r="A35" s="39" t="s">
        <v>62</v>
      </c>
      <c r="B35" s="36">
        <v>401</v>
      </c>
      <c r="C35" s="37">
        <v>207</v>
      </c>
      <c r="D35" s="38">
        <v>194</v>
      </c>
      <c r="E35" s="36">
        <v>293</v>
      </c>
      <c r="F35" s="37">
        <v>152</v>
      </c>
      <c r="G35" s="38">
        <v>141</v>
      </c>
      <c r="H35" s="36">
        <v>108</v>
      </c>
      <c r="I35" s="37">
        <v>55</v>
      </c>
      <c r="J35" s="38">
        <v>53</v>
      </c>
    </row>
    <row r="36" spans="1:10" x14ac:dyDescent="0.35">
      <c r="A36" s="39" t="s">
        <v>63</v>
      </c>
      <c r="B36" s="36">
        <v>434</v>
      </c>
      <c r="C36" s="37">
        <v>214</v>
      </c>
      <c r="D36" s="38">
        <v>220</v>
      </c>
      <c r="E36" s="36">
        <v>315</v>
      </c>
      <c r="F36" s="37">
        <v>152</v>
      </c>
      <c r="G36" s="38">
        <v>163</v>
      </c>
      <c r="H36" s="36">
        <v>119</v>
      </c>
      <c r="I36" s="37">
        <v>62</v>
      </c>
      <c r="J36" s="38">
        <v>57</v>
      </c>
    </row>
    <row r="37" spans="1:10" x14ac:dyDescent="0.35">
      <c r="A37" s="39" t="s">
        <v>64</v>
      </c>
      <c r="B37" s="36">
        <v>450</v>
      </c>
      <c r="C37" s="37">
        <v>229</v>
      </c>
      <c r="D37" s="38">
        <v>221</v>
      </c>
      <c r="E37" s="36">
        <v>341</v>
      </c>
      <c r="F37" s="37">
        <v>175</v>
      </c>
      <c r="G37" s="38">
        <v>166</v>
      </c>
      <c r="H37" s="36">
        <v>109</v>
      </c>
      <c r="I37" s="37">
        <v>54</v>
      </c>
      <c r="J37" s="38">
        <v>55</v>
      </c>
    </row>
    <row r="38" spans="1:10" x14ac:dyDescent="0.35">
      <c r="A38" s="39" t="s">
        <v>65</v>
      </c>
      <c r="B38" s="36">
        <v>412</v>
      </c>
      <c r="C38" s="37">
        <v>218</v>
      </c>
      <c r="D38" s="38">
        <v>194</v>
      </c>
      <c r="E38" s="36">
        <v>291</v>
      </c>
      <c r="F38" s="37">
        <v>154</v>
      </c>
      <c r="G38" s="38">
        <v>137</v>
      </c>
      <c r="H38" s="36">
        <v>121</v>
      </c>
      <c r="I38" s="37">
        <v>64</v>
      </c>
      <c r="J38" s="38">
        <v>57</v>
      </c>
    </row>
    <row r="39" spans="1:10" x14ac:dyDescent="0.35">
      <c r="A39" s="39" t="s">
        <v>66</v>
      </c>
      <c r="B39" s="36">
        <v>529</v>
      </c>
      <c r="C39" s="37">
        <v>261</v>
      </c>
      <c r="D39" s="38">
        <v>268</v>
      </c>
      <c r="E39" s="36">
        <v>389</v>
      </c>
      <c r="F39" s="37">
        <v>194</v>
      </c>
      <c r="G39" s="38">
        <v>195</v>
      </c>
      <c r="H39" s="36">
        <v>140</v>
      </c>
      <c r="I39" s="37">
        <v>67</v>
      </c>
      <c r="J39" s="38">
        <v>73</v>
      </c>
    </row>
    <row r="40" spans="1:10" x14ac:dyDescent="0.35">
      <c r="A40" s="39" t="s">
        <v>67</v>
      </c>
      <c r="B40" s="36">
        <v>513</v>
      </c>
      <c r="C40" s="37">
        <v>257</v>
      </c>
      <c r="D40" s="38">
        <v>256</v>
      </c>
      <c r="E40" s="36">
        <v>350</v>
      </c>
      <c r="F40" s="37">
        <v>168</v>
      </c>
      <c r="G40" s="38">
        <v>182</v>
      </c>
      <c r="H40" s="36">
        <v>163</v>
      </c>
      <c r="I40" s="37">
        <v>89</v>
      </c>
      <c r="J40" s="38">
        <v>74</v>
      </c>
    </row>
    <row r="41" spans="1:10" x14ac:dyDescent="0.35">
      <c r="A41" s="39" t="s">
        <v>68</v>
      </c>
      <c r="B41" s="36">
        <v>548</v>
      </c>
      <c r="C41" s="37">
        <v>264</v>
      </c>
      <c r="D41" s="38">
        <v>284</v>
      </c>
      <c r="E41" s="36">
        <v>396</v>
      </c>
      <c r="F41" s="37">
        <v>191</v>
      </c>
      <c r="G41" s="38">
        <v>205</v>
      </c>
      <c r="H41" s="36">
        <v>152</v>
      </c>
      <c r="I41" s="37">
        <v>73</v>
      </c>
      <c r="J41" s="38">
        <v>79</v>
      </c>
    </row>
    <row r="42" spans="1:10" x14ac:dyDescent="0.35">
      <c r="A42" s="39" t="s">
        <v>69</v>
      </c>
      <c r="B42" s="36">
        <v>530</v>
      </c>
      <c r="C42" s="37">
        <v>259</v>
      </c>
      <c r="D42" s="38">
        <v>271</v>
      </c>
      <c r="E42" s="36">
        <v>353</v>
      </c>
      <c r="F42" s="37">
        <v>171</v>
      </c>
      <c r="G42" s="38">
        <v>182</v>
      </c>
      <c r="H42" s="36">
        <v>177</v>
      </c>
      <c r="I42" s="37">
        <v>88</v>
      </c>
      <c r="J42" s="38">
        <v>89</v>
      </c>
    </row>
    <row r="43" spans="1:10" x14ac:dyDescent="0.35">
      <c r="A43" s="39" t="s">
        <v>70</v>
      </c>
      <c r="B43" s="36">
        <v>595</v>
      </c>
      <c r="C43" s="37">
        <v>317</v>
      </c>
      <c r="D43" s="38">
        <v>278</v>
      </c>
      <c r="E43" s="36">
        <v>391</v>
      </c>
      <c r="F43" s="37">
        <v>204</v>
      </c>
      <c r="G43" s="38">
        <v>187</v>
      </c>
      <c r="H43" s="36">
        <v>204</v>
      </c>
      <c r="I43" s="37">
        <v>113</v>
      </c>
      <c r="J43" s="38">
        <v>91</v>
      </c>
    </row>
    <row r="44" spans="1:10" x14ac:dyDescent="0.35">
      <c r="A44" s="39" t="s">
        <v>71</v>
      </c>
      <c r="B44" s="36">
        <v>688</v>
      </c>
      <c r="C44" s="37">
        <v>362</v>
      </c>
      <c r="D44" s="38">
        <v>326</v>
      </c>
      <c r="E44" s="36">
        <v>451</v>
      </c>
      <c r="F44" s="37">
        <v>235</v>
      </c>
      <c r="G44" s="38">
        <v>216</v>
      </c>
      <c r="H44" s="36">
        <v>237</v>
      </c>
      <c r="I44" s="37">
        <v>127</v>
      </c>
      <c r="J44" s="38">
        <v>110</v>
      </c>
    </row>
    <row r="45" spans="1:10" x14ac:dyDescent="0.35">
      <c r="A45" s="39" t="s">
        <v>72</v>
      </c>
      <c r="B45" s="36">
        <v>731</v>
      </c>
      <c r="C45" s="37">
        <v>363</v>
      </c>
      <c r="D45" s="38">
        <v>368</v>
      </c>
      <c r="E45" s="36">
        <v>486</v>
      </c>
      <c r="F45" s="37">
        <v>242</v>
      </c>
      <c r="G45" s="38">
        <v>244</v>
      </c>
      <c r="H45" s="36">
        <v>245</v>
      </c>
      <c r="I45" s="37">
        <v>121</v>
      </c>
      <c r="J45" s="38">
        <v>124</v>
      </c>
    </row>
    <row r="46" spans="1:10" x14ac:dyDescent="0.35">
      <c r="A46" s="39" t="s">
        <v>73</v>
      </c>
      <c r="B46" s="36">
        <v>916</v>
      </c>
      <c r="C46" s="37">
        <v>472</v>
      </c>
      <c r="D46" s="38">
        <v>444</v>
      </c>
      <c r="E46" s="36">
        <v>622</v>
      </c>
      <c r="F46" s="37">
        <v>308</v>
      </c>
      <c r="G46" s="38">
        <v>314</v>
      </c>
      <c r="H46" s="36">
        <v>294</v>
      </c>
      <c r="I46" s="37">
        <v>164</v>
      </c>
      <c r="J46" s="38">
        <v>130</v>
      </c>
    </row>
    <row r="47" spans="1:10" x14ac:dyDescent="0.35">
      <c r="A47" s="39" t="s">
        <v>74</v>
      </c>
      <c r="B47" s="36">
        <v>939</v>
      </c>
      <c r="C47" s="37">
        <v>494</v>
      </c>
      <c r="D47" s="38">
        <v>445</v>
      </c>
      <c r="E47" s="36">
        <v>625</v>
      </c>
      <c r="F47" s="37">
        <v>320</v>
      </c>
      <c r="G47" s="38">
        <v>305</v>
      </c>
      <c r="H47" s="36">
        <v>314</v>
      </c>
      <c r="I47" s="37">
        <v>174</v>
      </c>
      <c r="J47" s="38">
        <v>140</v>
      </c>
    </row>
    <row r="48" spans="1:10" x14ac:dyDescent="0.35">
      <c r="A48" s="39" t="s">
        <v>75</v>
      </c>
      <c r="B48" s="36">
        <v>1088</v>
      </c>
      <c r="C48" s="37">
        <v>570</v>
      </c>
      <c r="D48" s="38">
        <v>518</v>
      </c>
      <c r="E48" s="36">
        <v>669</v>
      </c>
      <c r="F48" s="37">
        <v>349</v>
      </c>
      <c r="G48" s="38">
        <v>320</v>
      </c>
      <c r="H48" s="36">
        <v>419</v>
      </c>
      <c r="I48" s="37">
        <v>221</v>
      </c>
      <c r="J48" s="38">
        <v>198</v>
      </c>
    </row>
    <row r="49" spans="1:10" x14ac:dyDescent="0.35">
      <c r="A49" s="39" t="s">
        <v>76</v>
      </c>
      <c r="B49" s="36">
        <v>1179</v>
      </c>
      <c r="C49" s="37">
        <v>587</v>
      </c>
      <c r="D49" s="38">
        <v>592</v>
      </c>
      <c r="E49" s="36">
        <v>782</v>
      </c>
      <c r="F49" s="37">
        <v>389</v>
      </c>
      <c r="G49" s="38">
        <v>393</v>
      </c>
      <c r="H49" s="36">
        <v>397</v>
      </c>
      <c r="I49" s="37">
        <v>198</v>
      </c>
      <c r="J49" s="38">
        <v>199</v>
      </c>
    </row>
    <row r="50" spans="1:10" x14ac:dyDescent="0.35">
      <c r="A50" s="39" t="s">
        <v>77</v>
      </c>
      <c r="B50" s="36">
        <v>1330</v>
      </c>
      <c r="C50" s="37">
        <v>634</v>
      </c>
      <c r="D50" s="38">
        <v>696</v>
      </c>
      <c r="E50" s="36">
        <v>840</v>
      </c>
      <c r="F50" s="37">
        <v>389</v>
      </c>
      <c r="G50" s="38">
        <v>451</v>
      </c>
      <c r="H50" s="36">
        <v>490</v>
      </c>
      <c r="I50" s="37">
        <v>245</v>
      </c>
      <c r="J50" s="38">
        <v>245</v>
      </c>
    </row>
    <row r="51" spans="1:10" x14ac:dyDescent="0.35">
      <c r="A51" s="39" t="s">
        <v>78</v>
      </c>
      <c r="B51" s="36">
        <v>1486</v>
      </c>
      <c r="C51" s="37">
        <v>759</v>
      </c>
      <c r="D51" s="38">
        <v>727</v>
      </c>
      <c r="E51" s="36">
        <v>960</v>
      </c>
      <c r="F51" s="37">
        <v>484</v>
      </c>
      <c r="G51" s="38">
        <v>476</v>
      </c>
      <c r="H51" s="36">
        <v>526</v>
      </c>
      <c r="I51" s="37">
        <v>275</v>
      </c>
      <c r="J51" s="38">
        <v>251</v>
      </c>
    </row>
    <row r="52" spans="1:10" x14ac:dyDescent="0.35">
      <c r="A52" s="39" t="s">
        <v>79</v>
      </c>
      <c r="B52" s="36">
        <v>1632</v>
      </c>
      <c r="C52" s="37">
        <v>809</v>
      </c>
      <c r="D52" s="38">
        <v>823</v>
      </c>
      <c r="E52" s="36">
        <v>1057</v>
      </c>
      <c r="F52" s="37">
        <v>522</v>
      </c>
      <c r="G52" s="38">
        <v>535</v>
      </c>
      <c r="H52" s="36">
        <v>575</v>
      </c>
      <c r="I52" s="37">
        <v>287</v>
      </c>
      <c r="J52" s="38">
        <v>288</v>
      </c>
    </row>
    <row r="53" spans="1:10" x14ac:dyDescent="0.35">
      <c r="A53" s="39" t="s">
        <v>80</v>
      </c>
      <c r="B53" s="36">
        <v>1802</v>
      </c>
      <c r="C53" s="37">
        <v>912</v>
      </c>
      <c r="D53" s="38">
        <v>890</v>
      </c>
      <c r="E53" s="36">
        <v>1183</v>
      </c>
      <c r="F53" s="37">
        <v>617</v>
      </c>
      <c r="G53" s="38">
        <v>566</v>
      </c>
      <c r="H53" s="36">
        <v>619</v>
      </c>
      <c r="I53" s="37">
        <v>295</v>
      </c>
      <c r="J53" s="38">
        <v>324</v>
      </c>
    </row>
    <row r="54" spans="1:10" x14ac:dyDescent="0.35">
      <c r="A54" s="39" t="s">
        <v>81</v>
      </c>
      <c r="B54" s="36">
        <v>1963</v>
      </c>
      <c r="C54" s="37">
        <v>1021</v>
      </c>
      <c r="D54" s="38">
        <v>942</v>
      </c>
      <c r="E54" s="36">
        <v>1279</v>
      </c>
      <c r="F54" s="37">
        <v>668</v>
      </c>
      <c r="G54" s="38">
        <v>611</v>
      </c>
      <c r="H54" s="36">
        <v>684</v>
      </c>
      <c r="I54" s="37">
        <v>353</v>
      </c>
      <c r="J54" s="38">
        <v>331</v>
      </c>
    </row>
    <row r="55" spans="1:10" x14ac:dyDescent="0.35">
      <c r="A55" s="39" t="s">
        <v>82</v>
      </c>
      <c r="B55" s="36">
        <v>2243</v>
      </c>
      <c r="C55" s="37">
        <v>1111</v>
      </c>
      <c r="D55" s="38">
        <v>1132</v>
      </c>
      <c r="E55" s="36">
        <v>1432</v>
      </c>
      <c r="F55" s="37">
        <v>706</v>
      </c>
      <c r="G55" s="38">
        <v>726</v>
      </c>
      <c r="H55" s="36">
        <v>811</v>
      </c>
      <c r="I55" s="37">
        <v>405</v>
      </c>
      <c r="J55" s="38">
        <v>406</v>
      </c>
    </row>
    <row r="56" spans="1:10" x14ac:dyDescent="0.35">
      <c r="A56" s="39" t="s">
        <v>83</v>
      </c>
      <c r="B56" s="36">
        <v>2418</v>
      </c>
      <c r="C56" s="37">
        <v>1184</v>
      </c>
      <c r="D56" s="38">
        <v>1234</v>
      </c>
      <c r="E56" s="36">
        <v>1588</v>
      </c>
      <c r="F56" s="37">
        <v>779</v>
      </c>
      <c r="G56" s="38">
        <v>809</v>
      </c>
      <c r="H56" s="36">
        <v>830</v>
      </c>
      <c r="I56" s="37">
        <v>405</v>
      </c>
      <c r="J56" s="38">
        <v>425</v>
      </c>
    </row>
    <row r="57" spans="1:10" x14ac:dyDescent="0.35">
      <c r="A57" s="39" t="s">
        <v>84</v>
      </c>
      <c r="B57" s="36">
        <v>2629</v>
      </c>
      <c r="C57" s="37">
        <v>1301</v>
      </c>
      <c r="D57" s="38">
        <v>1328</v>
      </c>
      <c r="E57" s="36">
        <v>1670</v>
      </c>
      <c r="F57" s="37">
        <v>830</v>
      </c>
      <c r="G57" s="38">
        <v>840</v>
      </c>
      <c r="H57" s="36">
        <v>959</v>
      </c>
      <c r="I57" s="37">
        <v>471</v>
      </c>
      <c r="J57" s="38">
        <v>488</v>
      </c>
    </row>
    <row r="58" spans="1:10" x14ac:dyDescent="0.35">
      <c r="A58" s="39" t="s">
        <v>85</v>
      </c>
      <c r="B58" s="36">
        <v>2796</v>
      </c>
      <c r="C58" s="37">
        <v>1401</v>
      </c>
      <c r="D58" s="38">
        <v>1395</v>
      </c>
      <c r="E58" s="36">
        <v>1812</v>
      </c>
      <c r="F58" s="37">
        <v>893</v>
      </c>
      <c r="G58" s="38">
        <v>919</v>
      </c>
      <c r="H58" s="36">
        <v>984</v>
      </c>
      <c r="I58" s="37">
        <v>508</v>
      </c>
      <c r="J58" s="38">
        <v>476</v>
      </c>
    </row>
    <row r="59" spans="1:10" x14ac:dyDescent="0.35">
      <c r="A59" s="39" t="s">
        <v>86</v>
      </c>
      <c r="B59" s="36">
        <v>3176</v>
      </c>
      <c r="C59" s="37">
        <v>1662</v>
      </c>
      <c r="D59" s="38">
        <v>1514</v>
      </c>
      <c r="E59" s="36">
        <v>2098</v>
      </c>
      <c r="F59" s="37">
        <v>1129</v>
      </c>
      <c r="G59" s="38">
        <v>969</v>
      </c>
      <c r="H59" s="36">
        <v>1078</v>
      </c>
      <c r="I59" s="37">
        <v>533</v>
      </c>
      <c r="J59" s="38">
        <v>545</v>
      </c>
    </row>
    <row r="60" spans="1:10" x14ac:dyDescent="0.35">
      <c r="A60" s="39" t="s">
        <v>87</v>
      </c>
      <c r="B60" s="36">
        <v>3285</v>
      </c>
      <c r="C60" s="37">
        <v>1634</v>
      </c>
      <c r="D60" s="38">
        <v>1651</v>
      </c>
      <c r="E60" s="36">
        <v>2189</v>
      </c>
      <c r="F60" s="37">
        <v>1087</v>
      </c>
      <c r="G60" s="38">
        <v>1102</v>
      </c>
      <c r="H60" s="36">
        <v>1096</v>
      </c>
      <c r="I60" s="37">
        <v>547</v>
      </c>
      <c r="J60" s="38">
        <v>549</v>
      </c>
    </row>
    <row r="61" spans="1:10" x14ac:dyDescent="0.35">
      <c r="A61" s="39" t="s">
        <v>88</v>
      </c>
      <c r="B61" s="36">
        <v>3778</v>
      </c>
      <c r="C61" s="37">
        <v>1929</v>
      </c>
      <c r="D61" s="38">
        <v>1849</v>
      </c>
      <c r="E61" s="36">
        <v>2486</v>
      </c>
      <c r="F61" s="37">
        <v>1279</v>
      </c>
      <c r="G61" s="38">
        <v>1207</v>
      </c>
      <c r="H61" s="36">
        <v>1292</v>
      </c>
      <c r="I61" s="37">
        <v>650</v>
      </c>
      <c r="J61" s="38">
        <v>642</v>
      </c>
    </row>
    <row r="62" spans="1:10" x14ac:dyDescent="0.35">
      <c r="A62" s="39" t="s">
        <v>89</v>
      </c>
      <c r="B62" s="36">
        <v>4033</v>
      </c>
      <c r="C62" s="37">
        <v>2019</v>
      </c>
      <c r="D62" s="38">
        <v>2014</v>
      </c>
      <c r="E62" s="36">
        <v>2676</v>
      </c>
      <c r="F62" s="37">
        <v>1320</v>
      </c>
      <c r="G62" s="38">
        <v>1356</v>
      </c>
      <c r="H62" s="36">
        <v>1357</v>
      </c>
      <c r="I62" s="37">
        <v>699</v>
      </c>
      <c r="J62" s="38">
        <v>658</v>
      </c>
    </row>
    <row r="63" spans="1:10" x14ac:dyDescent="0.35">
      <c r="A63" s="39" t="s">
        <v>90</v>
      </c>
      <c r="B63" s="36">
        <v>4268</v>
      </c>
      <c r="C63" s="37">
        <v>2197</v>
      </c>
      <c r="D63" s="38">
        <v>2071</v>
      </c>
      <c r="E63" s="36">
        <v>2889</v>
      </c>
      <c r="F63" s="37">
        <v>1482</v>
      </c>
      <c r="G63" s="38">
        <v>1407</v>
      </c>
      <c r="H63" s="36">
        <v>1379</v>
      </c>
      <c r="I63" s="37">
        <v>715</v>
      </c>
      <c r="J63" s="38">
        <v>664</v>
      </c>
    </row>
    <row r="64" spans="1:10" x14ac:dyDescent="0.35">
      <c r="A64" s="39" t="s">
        <v>91</v>
      </c>
      <c r="B64" s="36">
        <v>4552</v>
      </c>
      <c r="C64" s="37">
        <v>2321</v>
      </c>
      <c r="D64" s="38">
        <v>2231</v>
      </c>
      <c r="E64" s="36">
        <v>3066</v>
      </c>
      <c r="F64" s="37">
        <v>1539</v>
      </c>
      <c r="G64" s="38">
        <v>1527</v>
      </c>
      <c r="H64" s="36">
        <v>1486</v>
      </c>
      <c r="I64" s="37">
        <v>782</v>
      </c>
      <c r="J64" s="38">
        <v>704</v>
      </c>
    </row>
    <row r="65" spans="1:10" x14ac:dyDescent="0.35">
      <c r="A65" s="39" t="s">
        <v>92</v>
      </c>
      <c r="B65" s="36">
        <v>4869</v>
      </c>
      <c r="C65" s="37">
        <v>2357</v>
      </c>
      <c r="D65" s="38">
        <v>2512</v>
      </c>
      <c r="E65" s="36">
        <v>3290</v>
      </c>
      <c r="F65" s="37">
        <v>1567</v>
      </c>
      <c r="G65" s="38">
        <v>1723</v>
      </c>
      <c r="H65" s="36">
        <v>1579</v>
      </c>
      <c r="I65" s="37">
        <v>790</v>
      </c>
      <c r="J65" s="38">
        <v>789</v>
      </c>
    </row>
    <row r="66" spans="1:10" x14ac:dyDescent="0.35">
      <c r="A66" s="39" t="s">
        <v>93</v>
      </c>
      <c r="B66" s="36">
        <v>5266</v>
      </c>
      <c r="C66" s="37">
        <v>2604</v>
      </c>
      <c r="D66" s="38">
        <v>2662</v>
      </c>
      <c r="E66" s="36">
        <v>3531</v>
      </c>
      <c r="F66" s="37">
        <v>1741</v>
      </c>
      <c r="G66" s="38">
        <v>1790</v>
      </c>
      <c r="H66" s="36">
        <v>1735</v>
      </c>
      <c r="I66" s="37">
        <v>863</v>
      </c>
      <c r="J66" s="38">
        <v>872</v>
      </c>
    </row>
    <row r="67" spans="1:10" x14ac:dyDescent="0.35">
      <c r="A67" s="39" t="s">
        <v>94</v>
      </c>
      <c r="B67" s="36">
        <v>5527</v>
      </c>
      <c r="C67" s="37">
        <v>2701</v>
      </c>
      <c r="D67" s="38">
        <v>2826</v>
      </c>
      <c r="E67" s="36">
        <v>3770</v>
      </c>
      <c r="F67" s="37">
        <v>1832</v>
      </c>
      <c r="G67" s="38">
        <v>1938</v>
      </c>
      <c r="H67" s="36">
        <v>1757</v>
      </c>
      <c r="I67" s="37">
        <v>869</v>
      </c>
      <c r="J67" s="38">
        <v>888</v>
      </c>
    </row>
    <row r="68" spans="1:10" x14ac:dyDescent="0.35">
      <c r="A68" s="39" t="s">
        <v>95</v>
      </c>
      <c r="B68" s="36">
        <v>6027</v>
      </c>
      <c r="C68" s="37">
        <v>3015</v>
      </c>
      <c r="D68" s="38">
        <v>3012</v>
      </c>
      <c r="E68" s="36">
        <v>4077</v>
      </c>
      <c r="F68" s="37">
        <v>2021</v>
      </c>
      <c r="G68" s="38">
        <v>2056</v>
      </c>
      <c r="H68" s="36">
        <v>1950</v>
      </c>
      <c r="I68" s="37">
        <v>994</v>
      </c>
      <c r="J68" s="38">
        <v>956</v>
      </c>
    </row>
    <row r="69" spans="1:10" x14ac:dyDescent="0.35">
      <c r="A69" s="39" t="s">
        <v>96</v>
      </c>
      <c r="B69" s="36">
        <v>6376</v>
      </c>
      <c r="C69" s="37">
        <v>3133</v>
      </c>
      <c r="D69" s="38">
        <v>3243</v>
      </c>
      <c r="E69" s="36">
        <v>4352</v>
      </c>
      <c r="F69" s="37">
        <v>2109</v>
      </c>
      <c r="G69" s="38">
        <v>2243</v>
      </c>
      <c r="H69" s="36">
        <v>2024</v>
      </c>
      <c r="I69" s="37">
        <v>1024</v>
      </c>
      <c r="J69" s="38">
        <v>1000</v>
      </c>
    </row>
    <row r="70" spans="1:10" x14ac:dyDescent="0.35">
      <c r="A70" s="39" t="s">
        <v>97</v>
      </c>
      <c r="B70" s="36">
        <v>6749</v>
      </c>
      <c r="C70" s="37">
        <v>3386</v>
      </c>
      <c r="D70" s="38">
        <v>3363</v>
      </c>
      <c r="E70" s="36">
        <v>4583</v>
      </c>
      <c r="F70" s="37">
        <v>2301</v>
      </c>
      <c r="G70" s="38">
        <v>2282</v>
      </c>
      <c r="H70" s="36">
        <v>2166</v>
      </c>
      <c r="I70" s="37">
        <v>1085</v>
      </c>
      <c r="J70" s="38">
        <v>1081</v>
      </c>
    </row>
    <row r="71" spans="1:10" x14ac:dyDescent="0.35">
      <c r="A71" s="39" t="s">
        <v>98</v>
      </c>
      <c r="B71" s="36">
        <v>7243</v>
      </c>
      <c r="C71" s="37">
        <v>3564</v>
      </c>
      <c r="D71" s="38">
        <v>3679</v>
      </c>
      <c r="E71" s="36">
        <v>4880</v>
      </c>
      <c r="F71" s="37">
        <v>2416</v>
      </c>
      <c r="G71" s="38">
        <v>2464</v>
      </c>
      <c r="H71" s="36">
        <v>2363</v>
      </c>
      <c r="I71" s="37">
        <v>1148</v>
      </c>
      <c r="J71" s="38">
        <v>1215</v>
      </c>
    </row>
    <row r="72" spans="1:10" x14ac:dyDescent="0.35">
      <c r="A72" s="39" t="s">
        <v>99</v>
      </c>
      <c r="B72" s="36">
        <v>7476</v>
      </c>
      <c r="C72" s="37">
        <v>3600</v>
      </c>
      <c r="D72" s="38">
        <v>3876</v>
      </c>
      <c r="E72" s="36">
        <v>5004</v>
      </c>
      <c r="F72" s="37">
        <v>2385</v>
      </c>
      <c r="G72" s="38">
        <v>2619</v>
      </c>
      <c r="H72" s="36">
        <v>2472</v>
      </c>
      <c r="I72" s="37">
        <v>1215</v>
      </c>
      <c r="J72" s="38">
        <v>1257</v>
      </c>
    </row>
    <row r="73" spans="1:10" x14ac:dyDescent="0.35">
      <c r="A73" s="39" t="s">
        <v>100</v>
      </c>
      <c r="B73" s="36">
        <v>7875</v>
      </c>
      <c r="C73" s="37">
        <v>3787</v>
      </c>
      <c r="D73" s="38">
        <v>4088</v>
      </c>
      <c r="E73" s="36">
        <v>5322</v>
      </c>
      <c r="F73" s="37">
        <v>2546</v>
      </c>
      <c r="G73" s="38">
        <v>2776</v>
      </c>
      <c r="H73" s="36">
        <v>2553</v>
      </c>
      <c r="I73" s="37">
        <v>1241</v>
      </c>
      <c r="J73" s="38">
        <v>1312</v>
      </c>
    </row>
    <row r="74" spans="1:10" x14ac:dyDescent="0.35">
      <c r="A74" s="39" t="s">
        <v>101</v>
      </c>
      <c r="B74" s="36">
        <v>8008</v>
      </c>
      <c r="C74" s="37">
        <v>3821</v>
      </c>
      <c r="D74" s="38">
        <v>4187</v>
      </c>
      <c r="E74" s="36">
        <v>5393</v>
      </c>
      <c r="F74" s="37">
        <v>2567</v>
      </c>
      <c r="G74" s="38">
        <v>2826</v>
      </c>
      <c r="H74" s="36">
        <v>2615</v>
      </c>
      <c r="I74" s="37">
        <v>1254</v>
      </c>
      <c r="J74" s="38">
        <v>1361</v>
      </c>
    </row>
    <row r="75" spans="1:10" x14ac:dyDescent="0.35">
      <c r="A75" s="39" t="s">
        <v>102</v>
      </c>
      <c r="B75" s="36">
        <v>7597</v>
      </c>
      <c r="C75" s="37">
        <v>3242</v>
      </c>
      <c r="D75" s="38">
        <v>4355</v>
      </c>
      <c r="E75" s="36">
        <v>4964</v>
      </c>
      <c r="F75" s="37">
        <v>2084</v>
      </c>
      <c r="G75" s="38">
        <v>2880</v>
      </c>
      <c r="H75" s="36">
        <v>2633</v>
      </c>
      <c r="I75" s="37">
        <v>1158</v>
      </c>
      <c r="J75" s="38">
        <v>1475</v>
      </c>
    </row>
    <row r="76" spans="1:10" x14ac:dyDescent="0.35">
      <c r="A76" s="39" t="s">
        <v>103</v>
      </c>
      <c r="B76" s="36">
        <v>6781</v>
      </c>
      <c r="C76" s="37">
        <v>3340</v>
      </c>
      <c r="D76" s="38">
        <v>3441</v>
      </c>
      <c r="E76" s="36">
        <v>4540</v>
      </c>
      <c r="F76" s="37">
        <v>2210</v>
      </c>
      <c r="G76" s="38">
        <v>2330</v>
      </c>
      <c r="H76" s="36">
        <v>2241</v>
      </c>
      <c r="I76" s="37">
        <v>1130</v>
      </c>
      <c r="J76" s="38">
        <v>1111</v>
      </c>
    </row>
    <row r="77" spans="1:10" x14ac:dyDescent="0.35">
      <c r="A77" s="39" t="s">
        <v>104</v>
      </c>
      <c r="B77" s="36">
        <v>7150</v>
      </c>
      <c r="C77" s="37">
        <v>3575</v>
      </c>
      <c r="D77" s="38">
        <v>3575</v>
      </c>
      <c r="E77" s="36">
        <v>4688</v>
      </c>
      <c r="F77" s="37">
        <v>2361</v>
      </c>
      <c r="G77" s="38">
        <v>2327</v>
      </c>
      <c r="H77" s="36">
        <v>2462</v>
      </c>
      <c r="I77" s="37">
        <v>1214</v>
      </c>
      <c r="J77" s="38">
        <v>1248</v>
      </c>
    </row>
    <row r="78" spans="1:10" x14ac:dyDescent="0.35">
      <c r="A78" s="39" t="s">
        <v>105</v>
      </c>
      <c r="B78" s="36">
        <v>7146</v>
      </c>
      <c r="C78" s="37">
        <v>3551</v>
      </c>
      <c r="D78" s="38">
        <v>3595</v>
      </c>
      <c r="E78" s="36">
        <v>4616</v>
      </c>
      <c r="F78" s="37">
        <v>2296</v>
      </c>
      <c r="G78" s="38">
        <v>2320</v>
      </c>
      <c r="H78" s="36">
        <v>2530</v>
      </c>
      <c r="I78" s="37">
        <v>1255</v>
      </c>
      <c r="J78" s="38">
        <v>1275</v>
      </c>
    </row>
    <row r="79" spans="1:10" x14ac:dyDescent="0.35">
      <c r="A79" s="39" t="s">
        <v>106</v>
      </c>
      <c r="B79" s="36">
        <v>7208</v>
      </c>
      <c r="C79" s="37">
        <v>3519</v>
      </c>
      <c r="D79" s="38">
        <v>3689</v>
      </c>
      <c r="E79" s="36">
        <v>4615</v>
      </c>
      <c r="F79" s="37">
        <v>2242</v>
      </c>
      <c r="G79" s="38">
        <v>2373</v>
      </c>
      <c r="H79" s="36">
        <v>2593</v>
      </c>
      <c r="I79" s="37">
        <v>1277</v>
      </c>
      <c r="J79" s="38">
        <v>1316</v>
      </c>
    </row>
    <row r="80" spans="1:10" x14ac:dyDescent="0.35">
      <c r="A80" s="39" t="s">
        <v>107</v>
      </c>
      <c r="B80" s="36">
        <v>7048</v>
      </c>
      <c r="C80" s="37">
        <v>3604</v>
      </c>
      <c r="D80" s="38">
        <v>3444</v>
      </c>
      <c r="E80" s="36">
        <v>4469</v>
      </c>
      <c r="F80" s="37">
        <v>2238</v>
      </c>
      <c r="G80" s="38">
        <v>2231</v>
      </c>
      <c r="H80" s="36">
        <v>2579</v>
      </c>
      <c r="I80" s="37">
        <v>1366</v>
      </c>
      <c r="J80" s="38">
        <v>1213</v>
      </c>
    </row>
    <row r="81" spans="1:10" x14ac:dyDescent="0.35">
      <c r="A81" s="39" t="s">
        <v>108</v>
      </c>
      <c r="B81" s="36">
        <v>8476</v>
      </c>
      <c r="C81" s="37">
        <v>4305</v>
      </c>
      <c r="D81" s="38">
        <v>4171</v>
      </c>
      <c r="E81" s="36">
        <v>5272</v>
      </c>
      <c r="F81" s="37">
        <v>2641</v>
      </c>
      <c r="G81" s="38">
        <v>2631</v>
      </c>
      <c r="H81" s="36">
        <v>3204</v>
      </c>
      <c r="I81" s="37">
        <v>1664</v>
      </c>
      <c r="J81" s="38">
        <v>1540</v>
      </c>
    </row>
    <row r="82" spans="1:10" x14ac:dyDescent="0.35">
      <c r="A82" s="39" t="s">
        <v>109</v>
      </c>
      <c r="B82" s="36">
        <v>9289</v>
      </c>
      <c r="C82" s="37">
        <v>4636</v>
      </c>
      <c r="D82" s="38">
        <v>4653</v>
      </c>
      <c r="E82" s="36">
        <v>5745</v>
      </c>
      <c r="F82" s="37">
        <v>2853</v>
      </c>
      <c r="G82" s="38">
        <v>2892</v>
      </c>
      <c r="H82" s="36">
        <v>3544</v>
      </c>
      <c r="I82" s="37">
        <v>1783</v>
      </c>
      <c r="J82" s="38">
        <v>1761</v>
      </c>
    </row>
    <row r="83" spans="1:10" x14ac:dyDescent="0.35">
      <c r="A83" s="39" t="s">
        <v>110</v>
      </c>
      <c r="B83" s="36">
        <v>10028</v>
      </c>
      <c r="C83" s="37">
        <v>5001</v>
      </c>
      <c r="D83" s="38">
        <v>5027</v>
      </c>
      <c r="E83" s="36">
        <v>5919</v>
      </c>
      <c r="F83" s="37">
        <v>2972</v>
      </c>
      <c r="G83" s="38">
        <v>2947</v>
      </c>
      <c r="H83" s="36">
        <v>4109</v>
      </c>
      <c r="I83" s="37">
        <v>2029</v>
      </c>
      <c r="J83" s="38">
        <v>2080</v>
      </c>
    </row>
    <row r="84" spans="1:10" x14ac:dyDescent="0.35">
      <c r="A84" s="39" t="s">
        <v>111</v>
      </c>
      <c r="B84" s="36">
        <v>10797</v>
      </c>
      <c r="C84" s="37">
        <v>5304</v>
      </c>
      <c r="D84" s="38">
        <v>5493</v>
      </c>
      <c r="E84" s="36">
        <v>6395</v>
      </c>
      <c r="F84" s="37">
        <v>3117</v>
      </c>
      <c r="G84" s="38">
        <v>3278</v>
      </c>
      <c r="H84" s="36">
        <v>4402</v>
      </c>
      <c r="I84" s="37">
        <v>2187</v>
      </c>
      <c r="J84" s="38">
        <v>2215</v>
      </c>
    </row>
    <row r="85" spans="1:10" x14ac:dyDescent="0.35">
      <c r="A85" s="39" t="s">
        <v>112</v>
      </c>
      <c r="B85" s="36">
        <v>11668</v>
      </c>
      <c r="C85" s="37">
        <v>5862</v>
      </c>
      <c r="D85" s="38">
        <v>5806</v>
      </c>
      <c r="E85" s="36">
        <v>6729</v>
      </c>
      <c r="F85" s="37">
        <v>3335</v>
      </c>
      <c r="G85" s="38">
        <v>3394</v>
      </c>
      <c r="H85" s="36">
        <v>4939</v>
      </c>
      <c r="I85" s="37">
        <v>2527</v>
      </c>
      <c r="J85" s="38">
        <v>2412</v>
      </c>
    </row>
    <row r="86" spans="1:10" x14ac:dyDescent="0.35">
      <c r="A86" s="39" t="s">
        <v>113</v>
      </c>
      <c r="B86" s="36">
        <v>12940</v>
      </c>
      <c r="C86" s="37">
        <v>6525</v>
      </c>
      <c r="D86" s="38">
        <v>6415</v>
      </c>
      <c r="E86" s="36">
        <v>7319</v>
      </c>
      <c r="F86" s="37">
        <v>3690</v>
      </c>
      <c r="G86" s="38">
        <v>3629</v>
      </c>
      <c r="H86" s="36">
        <v>5621</v>
      </c>
      <c r="I86" s="37">
        <v>2835</v>
      </c>
      <c r="J86" s="38">
        <v>2786</v>
      </c>
    </row>
    <row r="87" spans="1:10" x14ac:dyDescent="0.35">
      <c r="A87" s="39" t="s">
        <v>114</v>
      </c>
      <c r="B87" s="36">
        <v>14212</v>
      </c>
      <c r="C87" s="37">
        <v>7085</v>
      </c>
      <c r="D87" s="38">
        <v>7127</v>
      </c>
      <c r="E87" s="36">
        <v>7856</v>
      </c>
      <c r="F87" s="37">
        <v>3931</v>
      </c>
      <c r="G87" s="38">
        <v>3925</v>
      </c>
      <c r="H87" s="36">
        <v>6356</v>
      </c>
      <c r="I87" s="37">
        <v>3154</v>
      </c>
      <c r="J87" s="38">
        <v>3202</v>
      </c>
    </row>
    <row r="88" spans="1:10" x14ac:dyDescent="0.35">
      <c r="A88" s="39" t="s">
        <v>115</v>
      </c>
      <c r="B88" s="36">
        <v>15685</v>
      </c>
      <c r="C88" s="37">
        <v>7904</v>
      </c>
      <c r="D88" s="38">
        <v>7781</v>
      </c>
      <c r="E88" s="36">
        <v>8405</v>
      </c>
      <c r="F88" s="37">
        <v>4239</v>
      </c>
      <c r="G88" s="38">
        <v>4166</v>
      </c>
      <c r="H88" s="36">
        <v>7280</v>
      </c>
      <c r="I88" s="37">
        <v>3665</v>
      </c>
      <c r="J88" s="38">
        <v>3615</v>
      </c>
    </row>
    <row r="89" spans="1:10" x14ac:dyDescent="0.35">
      <c r="A89" s="39" t="s">
        <v>116</v>
      </c>
      <c r="B89" s="36">
        <v>17181</v>
      </c>
      <c r="C89" s="37">
        <v>8489</v>
      </c>
      <c r="D89" s="38">
        <v>8692</v>
      </c>
      <c r="E89" s="36">
        <v>9071</v>
      </c>
      <c r="F89" s="37">
        <v>4421</v>
      </c>
      <c r="G89" s="38">
        <v>4650</v>
      </c>
      <c r="H89" s="36">
        <v>8110</v>
      </c>
      <c r="I89" s="37">
        <v>4068</v>
      </c>
      <c r="J89" s="38">
        <v>4042</v>
      </c>
    </row>
    <row r="90" spans="1:10" x14ac:dyDescent="0.35">
      <c r="A90" s="39" t="s">
        <v>117</v>
      </c>
      <c r="B90" s="36">
        <v>18545</v>
      </c>
      <c r="C90" s="37">
        <v>9321</v>
      </c>
      <c r="D90" s="38">
        <v>9224</v>
      </c>
      <c r="E90" s="36">
        <v>9307</v>
      </c>
      <c r="F90" s="37">
        <v>4618</v>
      </c>
      <c r="G90" s="38">
        <v>4689</v>
      </c>
      <c r="H90" s="36">
        <v>9238</v>
      </c>
      <c r="I90" s="37">
        <v>4703</v>
      </c>
      <c r="J90" s="38">
        <v>4535</v>
      </c>
    </row>
    <row r="91" spans="1:10" x14ac:dyDescent="0.35">
      <c r="A91" s="39" t="s">
        <v>118</v>
      </c>
      <c r="B91" s="36">
        <v>19461</v>
      </c>
      <c r="C91" s="37">
        <v>9555</v>
      </c>
      <c r="D91" s="38">
        <v>9906</v>
      </c>
      <c r="E91" s="36">
        <v>9524</v>
      </c>
      <c r="F91" s="37">
        <v>4726</v>
      </c>
      <c r="G91" s="38">
        <v>4798</v>
      </c>
      <c r="H91" s="36">
        <v>9937</v>
      </c>
      <c r="I91" s="37">
        <v>4829</v>
      </c>
      <c r="J91" s="38">
        <v>5108</v>
      </c>
    </row>
    <row r="92" spans="1:10" x14ac:dyDescent="0.35">
      <c r="A92" s="39" t="s">
        <v>119</v>
      </c>
      <c r="B92" s="36">
        <v>20270</v>
      </c>
      <c r="C92" s="37">
        <v>10150</v>
      </c>
      <c r="D92" s="38">
        <v>10120</v>
      </c>
      <c r="E92" s="36">
        <v>9594</v>
      </c>
      <c r="F92" s="37">
        <v>4775</v>
      </c>
      <c r="G92" s="38">
        <v>4819</v>
      </c>
      <c r="H92" s="36">
        <v>10676</v>
      </c>
      <c r="I92" s="37">
        <v>5375</v>
      </c>
      <c r="J92" s="38">
        <v>5301</v>
      </c>
    </row>
    <row r="93" spans="1:10" x14ac:dyDescent="0.35">
      <c r="A93" s="39" t="s">
        <v>120</v>
      </c>
      <c r="B93" s="36">
        <v>20848</v>
      </c>
      <c r="C93" s="37">
        <v>10337</v>
      </c>
      <c r="D93" s="38">
        <v>10511</v>
      </c>
      <c r="E93" s="36">
        <v>9299</v>
      </c>
      <c r="F93" s="37">
        <v>4568</v>
      </c>
      <c r="G93" s="38">
        <v>4731</v>
      </c>
      <c r="H93" s="36">
        <v>11549</v>
      </c>
      <c r="I93" s="37">
        <v>5769</v>
      </c>
      <c r="J93" s="38">
        <v>5780</v>
      </c>
    </row>
    <row r="94" spans="1:10" x14ac:dyDescent="0.35">
      <c r="A94" s="39" t="s">
        <v>121</v>
      </c>
      <c r="B94" s="36">
        <v>21751</v>
      </c>
      <c r="C94" s="37">
        <v>10967</v>
      </c>
      <c r="D94" s="38">
        <v>10784</v>
      </c>
      <c r="E94" s="36">
        <v>9395</v>
      </c>
      <c r="F94" s="37">
        <v>4631</v>
      </c>
      <c r="G94" s="38">
        <v>4764</v>
      </c>
      <c r="H94" s="36">
        <v>12356</v>
      </c>
      <c r="I94" s="37">
        <v>6336</v>
      </c>
      <c r="J94" s="38">
        <v>6020</v>
      </c>
    </row>
    <row r="95" spans="1:10" x14ac:dyDescent="0.35">
      <c r="A95" s="39" t="s">
        <v>122</v>
      </c>
      <c r="B95" s="36">
        <v>21954</v>
      </c>
      <c r="C95" s="37">
        <v>10871</v>
      </c>
      <c r="D95" s="38">
        <v>11083</v>
      </c>
      <c r="E95" s="36">
        <v>9045</v>
      </c>
      <c r="F95" s="37">
        <v>4363</v>
      </c>
      <c r="G95" s="38">
        <v>4682</v>
      </c>
      <c r="H95" s="36">
        <v>12909</v>
      </c>
      <c r="I95" s="37">
        <v>6508</v>
      </c>
      <c r="J95" s="38">
        <v>6401</v>
      </c>
    </row>
    <row r="96" spans="1:10" x14ac:dyDescent="0.35">
      <c r="A96" s="39" t="s">
        <v>123</v>
      </c>
      <c r="B96" s="36">
        <v>21527</v>
      </c>
      <c r="C96" s="37">
        <v>10343</v>
      </c>
      <c r="D96" s="38">
        <v>11184</v>
      </c>
      <c r="E96" s="36">
        <v>8541</v>
      </c>
      <c r="F96" s="37">
        <v>4046</v>
      </c>
      <c r="G96" s="38">
        <v>4495</v>
      </c>
      <c r="H96" s="36">
        <v>12986</v>
      </c>
      <c r="I96" s="37">
        <v>6297</v>
      </c>
      <c r="J96" s="38">
        <v>6689</v>
      </c>
    </row>
    <row r="97" spans="1:10" x14ac:dyDescent="0.35">
      <c r="A97" s="39" t="s">
        <v>124</v>
      </c>
      <c r="B97" s="36">
        <v>20927</v>
      </c>
      <c r="C97" s="37">
        <v>10329</v>
      </c>
      <c r="D97" s="38">
        <v>10598</v>
      </c>
      <c r="E97" s="36">
        <v>7651</v>
      </c>
      <c r="F97" s="37">
        <v>3738</v>
      </c>
      <c r="G97" s="38">
        <v>3913</v>
      </c>
      <c r="H97" s="36">
        <v>13276</v>
      </c>
      <c r="I97" s="37">
        <v>6591</v>
      </c>
      <c r="J97" s="38">
        <v>6685</v>
      </c>
    </row>
    <row r="98" spans="1:10" x14ac:dyDescent="0.35">
      <c r="A98" s="39" t="s">
        <v>125</v>
      </c>
      <c r="B98" s="36">
        <v>20300</v>
      </c>
      <c r="C98" s="37">
        <v>9682</v>
      </c>
      <c r="D98" s="38">
        <v>10618</v>
      </c>
      <c r="E98" s="36">
        <v>7014</v>
      </c>
      <c r="F98" s="37">
        <v>3264</v>
      </c>
      <c r="G98" s="38">
        <v>3750</v>
      </c>
      <c r="H98" s="36">
        <v>13286</v>
      </c>
      <c r="I98" s="37">
        <v>6418</v>
      </c>
      <c r="J98" s="38">
        <v>6868</v>
      </c>
    </row>
    <row r="99" spans="1:10" x14ac:dyDescent="0.35">
      <c r="A99" s="39" t="s">
        <v>126</v>
      </c>
      <c r="B99" s="36">
        <v>19443</v>
      </c>
      <c r="C99" s="37">
        <v>9587</v>
      </c>
      <c r="D99" s="38">
        <v>9856</v>
      </c>
      <c r="E99" s="36">
        <v>6375</v>
      </c>
      <c r="F99" s="37">
        <v>3096</v>
      </c>
      <c r="G99" s="38">
        <v>3279</v>
      </c>
      <c r="H99" s="36">
        <v>13068</v>
      </c>
      <c r="I99" s="37">
        <v>6491</v>
      </c>
      <c r="J99" s="38">
        <v>6577</v>
      </c>
    </row>
    <row r="100" spans="1:10" x14ac:dyDescent="0.35">
      <c r="A100" s="39" t="s">
        <v>127</v>
      </c>
      <c r="B100" s="36">
        <v>17826</v>
      </c>
      <c r="C100" s="37">
        <v>8721</v>
      </c>
      <c r="D100" s="38">
        <v>9105</v>
      </c>
      <c r="E100" s="36">
        <v>5585</v>
      </c>
      <c r="F100" s="37">
        <v>2673</v>
      </c>
      <c r="G100" s="38">
        <v>2912</v>
      </c>
      <c r="H100" s="36">
        <v>12241</v>
      </c>
      <c r="I100" s="37">
        <v>6048</v>
      </c>
      <c r="J100" s="38">
        <v>6193</v>
      </c>
    </row>
    <row r="101" spans="1:10" x14ac:dyDescent="0.35">
      <c r="A101" s="39" t="s">
        <v>128</v>
      </c>
      <c r="B101" s="36">
        <v>13486</v>
      </c>
      <c r="C101" s="37">
        <v>5274</v>
      </c>
      <c r="D101" s="38">
        <v>8212</v>
      </c>
      <c r="E101" s="36">
        <v>3970</v>
      </c>
      <c r="F101" s="37">
        <v>1538</v>
      </c>
      <c r="G101" s="38">
        <v>2432</v>
      </c>
      <c r="H101" s="36">
        <v>9516</v>
      </c>
      <c r="I101" s="37">
        <v>3736</v>
      </c>
      <c r="J101" s="38">
        <v>5780</v>
      </c>
    </row>
    <row r="102" spans="1:10" x14ac:dyDescent="0.35">
      <c r="A102" s="39" t="s">
        <v>129</v>
      </c>
      <c r="B102" s="36">
        <v>7003</v>
      </c>
      <c r="C102" s="37">
        <v>3416</v>
      </c>
      <c r="D102" s="38">
        <v>3587</v>
      </c>
      <c r="E102" s="36">
        <v>1819</v>
      </c>
      <c r="F102" s="37">
        <v>877</v>
      </c>
      <c r="G102" s="38">
        <v>942</v>
      </c>
      <c r="H102" s="36">
        <v>5184</v>
      </c>
      <c r="I102" s="37">
        <v>2539</v>
      </c>
      <c r="J102" s="38">
        <v>2645</v>
      </c>
    </row>
    <row r="103" spans="1:10" x14ac:dyDescent="0.35">
      <c r="A103" s="39" t="s">
        <v>130</v>
      </c>
      <c r="B103" s="36">
        <v>5780</v>
      </c>
      <c r="C103" s="37">
        <v>2650</v>
      </c>
      <c r="D103" s="38">
        <v>3130</v>
      </c>
      <c r="E103" s="36">
        <v>1399</v>
      </c>
      <c r="F103" s="37">
        <v>640</v>
      </c>
      <c r="G103" s="38">
        <v>759</v>
      </c>
      <c r="H103" s="36">
        <v>4381</v>
      </c>
      <c r="I103" s="37">
        <v>2010</v>
      </c>
      <c r="J103" s="38">
        <v>2371</v>
      </c>
    </row>
    <row r="104" spans="1:10" x14ac:dyDescent="0.35">
      <c r="A104" s="39" t="s">
        <v>131</v>
      </c>
      <c r="B104" s="36">
        <v>4193</v>
      </c>
      <c r="C104" s="37">
        <v>1940</v>
      </c>
      <c r="D104" s="38">
        <v>2253</v>
      </c>
      <c r="E104" s="36">
        <v>960</v>
      </c>
      <c r="F104" s="37">
        <v>446</v>
      </c>
      <c r="G104" s="38">
        <v>514</v>
      </c>
      <c r="H104" s="36">
        <v>3233</v>
      </c>
      <c r="I104" s="37">
        <v>1494</v>
      </c>
      <c r="J104" s="38">
        <v>1739</v>
      </c>
    </row>
    <row r="105" spans="1:10" x14ac:dyDescent="0.35">
      <c r="A105" s="39" t="s">
        <v>132</v>
      </c>
      <c r="B105" s="36">
        <v>3241</v>
      </c>
      <c r="C105" s="37">
        <v>1561</v>
      </c>
      <c r="D105" s="38">
        <v>1680</v>
      </c>
      <c r="E105" s="36">
        <v>670</v>
      </c>
      <c r="F105" s="37">
        <v>318</v>
      </c>
      <c r="G105" s="38">
        <v>352</v>
      </c>
      <c r="H105" s="36">
        <v>2571</v>
      </c>
      <c r="I105" s="37">
        <v>1243</v>
      </c>
      <c r="J105" s="38">
        <v>1328</v>
      </c>
    </row>
    <row r="106" spans="1:10" x14ac:dyDescent="0.35">
      <c r="A106" s="39" t="s">
        <v>133</v>
      </c>
      <c r="B106" s="36">
        <v>4056</v>
      </c>
      <c r="C106" s="37">
        <v>2138</v>
      </c>
      <c r="D106" s="38">
        <v>1918</v>
      </c>
      <c r="E106" s="36">
        <v>752</v>
      </c>
      <c r="F106" s="37">
        <v>357</v>
      </c>
      <c r="G106" s="38">
        <v>395</v>
      </c>
      <c r="H106" s="36">
        <v>3304</v>
      </c>
      <c r="I106" s="37">
        <v>1781</v>
      </c>
      <c r="J106" s="38">
        <v>1523</v>
      </c>
    </row>
    <row r="107" spans="1:10" x14ac:dyDescent="0.35">
      <c r="A107" s="39" t="s">
        <v>134</v>
      </c>
      <c r="B107" s="36">
        <v>3313</v>
      </c>
      <c r="C107" s="37">
        <v>1515</v>
      </c>
      <c r="D107" s="38">
        <v>1798</v>
      </c>
      <c r="E107" s="36">
        <v>581</v>
      </c>
      <c r="F107" s="37">
        <v>259</v>
      </c>
      <c r="G107" s="38">
        <v>322</v>
      </c>
      <c r="H107" s="36">
        <v>2732</v>
      </c>
      <c r="I107" s="37">
        <v>1256</v>
      </c>
      <c r="J107" s="38">
        <v>1476</v>
      </c>
    </row>
    <row r="108" spans="1:10" x14ac:dyDescent="0.35">
      <c r="A108" s="39" t="s">
        <v>135</v>
      </c>
      <c r="B108" s="36">
        <v>2350</v>
      </c>
      <c r="C108" s="37">
        <v>1031</v>
      </c>
      <c r="D108" s="38">
        <v>1319</v>
      </c>
      <c r="E108" s="36">
        <v>353</v>
      </c>
      <c r="F108" s="37">
        <v>151</v>
      </c>
      <c r="G108" s="38">
        <v>202</v>
      </c>
      <c r="H108" s="36">
        <v>1997</v>
      </c>
      <c r="I108" s="37">
        <v>880</v>
      </c>
      <c r="J108" s="38">
        <v>1117</v>
      </c>
    </row>
    <row r="109" spans="1:10" x14ac:dyDescent="0.35">
      <c r="A109" s="39" t="s">
        <v>136</v>
      </c>
      <c r="B109" s="36">
        <v>1475</v>
      </c>
      <c r="C109" s="37">
        <v>660</v>
      </c>
      <c r="D109" s="38">
        <v>815</v>
      </c>
      <c r="E109" s="36">
        <v>204</v>
      </c>
      <c r="F109" s="37">
        <v>100</v>
      </c>
      <c r="G109" s="38">
        <v>104</v>
      </c>
      <c r="H109" s="36">
        <v>1271</v>
      </c>
      <c r="I109" s="37">
        <v>560</v>
      </c>
      <c r="J109" s="38">
        <v>711</v>
      </c>
    </row>
    <row r="110" spans="1:10" x14ac:dyDescent="0.35">
      <c r="A110" s="39" t="s">
        <v>137</v>
      </c>
      <c r="B110" s="36">
        <v>871</v>
      </c>
      <c r="C110" s="37">
        <v>403</v>
      </c>
      <c r="D110" s="38">
        <v>468</v>
      </c>
      <c r="E110" s="36">
        <v>107</v>
      </c>
      <c r="F110" s="37">
        <v>52</v>
      </c>
      <c r="G110" s="38">
        <v>55</v>
      </c>
      <c r="H110" s="36">
        <v>764</v>
      </c>
      <c r="I110" s="37">
        <v>351</v>
      </c>
      <c r="J110" s="38">
        <v>413</v>
      </c>
    </row>
    <row r="111" spans="1:10" x14ac:dyDescent="0.35">
      <c r="A111" s="39" t="s">
        <v>138</v>
      </c>
      <c r="B111" s="36">
        <v>571</v>
      </c>
      <c r="C111" s="37">
        <v>246</v>
      </c>
      <c r="D111" s="38">
        <v>325</v>
      </c>
      <c r="E111" s="36">
        <v>56</v>
      </c>
      <c r="F111" s="37">
        <v>22</v>
      </c>
      <c r="G111" s="38">
        <v>34</v>
      </c>
      <c r="H111" s="36">
        <v>515</v>
      </c>
      <c r="I111" s="37">
        <v>224</v>
      </c>
      <c r="J111" s="38">
        <v>291</v>
      </c>
    </row>
    <row r="112" spans="1:10" x14ac:dyDescent="0.35">
      <c r="A112" s="39" t="s">
        <v>139</v>
      </c>
      <c r="B112" s="36">
        <v>665</v>
      </c>
      <c r="C112" s="37" t="s">
        <v>24</v>
      </c>
      <c r="D112" s="38" t="s">
        <v>24</v>
      </c>
      <c r="E112" s="36">
        <v>68</v>
      </c>
      <c r="F112" s="37" t="s">
        <v>24</v>
      </c>
      <c r="G112" s="38" t="s">
        <v>24</v>
      </c>
      <c r="H112" s="36">
        <v>597</v>
      </c>
      <c r="I112" s="37" t="s">
        <v>24</v>
      </c>
      <c r="J112" s="38" t="s">
        <v>24</v>
      </c>
    </row>
    <row r="113" spans="1:10" x14ac:dyDescent="0.35">
      <c r="A113" s="40" t="s">
        <v>1</v>
      </c>
      <c r="B113" s="41">
        <v>547003</v>
      </c>
      <c r="C113" s="42">
        <v>267504</v>
      </c>
      <c r="D113" s="43">
        <v>279499</v>
      </c>
      <c r="E113" s="41">
        <v>275657</v>
      </c>
      <c r="F113" s="42">
        <v>134286</v>
      </c>
      <c r="G113" s="43">
        <v>141371</v>
      </c>
      <c r="H113" s="41">
        <v>271346</v>
      </c>
      <c r="I113" s="42">
        <v>133218</v>
      </c>
      <c r="J113" s="43">
        <v>138128</v>
      </c>
    </row>
    <row r="114" spans="1:10" x14ac:dyDescent="0.35">
      <c r="A114" s="44" t="s">
        <v>140</v>
      </c>
      <c r="B114" s="44"/>
      <c r="C114" s="44"/>
      <c r="D114" s="44"/>
      <c r="E114" s="44"/>
      <c r="F114" s="44"/>
      <c r="G114" s="44"/>
      <c r="H114" s="44"/>
      <c r="I114" s="44"/>
      <c r="J114" s="44"/>
    </row>
    <row r="115" spans="1:10" x14ac:dyDescent="0.35">
      <c r="A115" s="44" t="s">
        <v>141</v>
      </c>
      <c r="B115" s="44"/>
      <c r="C115" s="44"/>
      <c r="D115" s="44"/>
      <c r="E115" s="44"/>
      <c r="F115" s="44"/>
      <c r="G115" s="44"/>
      <c r="H115" s="44"/>
      <c r="I115" s="44"/>
      <c r="J115" s="44"/>
    </row>
    <row r="116" spans="1:10" x14ac:dyDescent="0.35">
      <c r="A116" s="44" t="s">
        <v>142</v>
      </c>
      <c r="B116" s="44"/>
      <c r="C116" s="44"/>
      <c r="D116" s="44"/>
      <c r="E116" s="44"/>
      <c r="F116" s="44"/>
      <c r="G116" s="44"/>
      <c r="H116" s="44"/>
      <c r="I116" s="44"/>
      <c r="J116" s="44"/>
    </row>
    <row r="117" spans="1:10" x14ac:dyDescent="0.35">
      <c r="A117" s="44" t="s">
        <v>143</v>
      </c>
      <c r="B117" s="44"/>
      <c r="C117" s="44"/>
      <c r="D117" s="44"/>
      <c r="E117" s="44"/>
      <c r="F117" s="44"/>
      <c r="G117" s="44"/>
      <c r="H117" s="44"/>
      <c r="I117" s="44"/>
      <c r="J117" s="44"/>
    </row>
    <row r="118" spans="1:10" x14ac:dyDescent="0.35">
      <c r="A118" s="44" t="s">
        <v>144</v>
      </c>
      <c r="B118" s="44"/>
      <c r="C118" s="44"/>
      <c r="D118" s="44"/>
      <c r="E118" s="44"/>
      <c r="F118" s="44"/>
      <c r="G118" s="44"/>
      <c r="H118" s="44"/>
      <c r="I118" s="44"/>
      <c r="J118" s="44"/>
    </row>
    <row r="119" spans="1:10" x14ac:dyDescent="0.35">
      <c r="A119" s="44" t="s">
        <v>145</v>
      </c>
      <c r="B119" s="44"/>
      <c r="C119" s="44"/>
      <c r="D119" s="44"/>
      <c r="E119" s="44"/>
      <c r="F119" s="44"/>
      <c r="G119" s="44"/>
      <c r="H119" s="44"/>
      <c r="I119" s="44"/>
      <c r="J119" s="44"/>
    </row>
  </sheetData>
  <mergeCells count="3">
    <mergeCell ref="B4:D4"/>
    <mergeCell ref="E4:G4"/>
    <mergeCell ref="H4:J4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146"/>
  <sheetViews>
    <sheetView workbookViewId="0">
      <selection activeCell="D8" sqref="D8"/>
    </sheetView>
  </sheetViews>
  <sheetFormatPr baseColWidth="10" defaultColWidth="8.796875" defaultRowHeight="12.75" x14ac:dyDescent="0.35"/>
  <cols>
    <col min="1" max="1" width="12.73046875" style="45" customWidth="1"/>
    <col min="2" max="2" width="22.73046875" style="45" customWidth="1"/>
    <col min="3" max="5" width="11.73046875" style="45" customWidth="1"/>
    <col min="6" max="256" width="8.796875" style="45"/>
    <col min="257" max="257" width="12.73046875" style="45" customWidth="1"/>
    <col min="258" max="258" width="22.73046875" style="45" customWidth="1"/>
    <col min="259" max="261" width="11.73046875" style="45" customWidth="1"/>
    <col min="262" max="512" width="8.796875" style="45"/>
    <col min="513" max="513" width="12.73046875" style="45" customWidth="1"/>
    <col min="514" max="514" width="22.73046875" style="45" customWidth="1"/>
    <col min="515" max="517" width="11.73046875" style="45" customWidth="1"/>
    <col min="518" max="768" width="8.796875" style="45"/>
    <col min="769" max="769" width="12.73046875" style="45" customWidth="1"/>
    <col min="770" max="770" width="22.73046875" style="45" customWidth="1"/>
    <col min="771" max="773" width="11.73046875" style="45" customWidth="1"/>
    <col min="774" max="1024" width="8.796875" style="45"/>
    <col min="1025" max="1025" width="12.73046875" style="45" customWidth="1"/>
    <col min="1026" max="1026" width="22.73046875" style="45" customWidth="1"/>
    <col min="1027" max="1029" width="11.73046875" style="45" customWidth="1"/>
    <col min="1030" max="1280" width="8.796875" style="45"/>
    <col min="1281" max="1281" width="12.73046875" style="45" customWidth="1"/>
    <col min="1282" max="1282" width="22.73046875" style="45" customWidth="1"/>
    <col min="1283" max="1285" width="11.73046875" style="45" customWidth="1"/>
    <col min="1286" max="1536" width="8.796875" style="45"/>
    <col min="1537" max="1537" width="12.73046875" style="45" customWidth="1"/>
    <col min="1538" max="1538" width="22.73046875" style="45" customWidth="1"/>
    <col min="1539" max="1541" width="11.73046875" style="45" customWidth="1"/>
    <col min="1542" max="1792" width="8.796875" style="45"/>
    <col min="1793" max="1793" width="12.73046875" style="45" customWidth="1"/>
    <col min="1794" max="1794" width="22.73046875" style="45" customWidth="1"/>
    <col min="1795" max="1797" width="11.73046875" style="45" customWidth="1"/>
    <col min="1798" max="2048" width="8.796875" style="45"/>
    <col min="2049" max="2049" width="12.73046875" style="45" customWidth="1"/>
    <col min="2050" max="2050" width="22.73046875" style="45" customWidth="1"/>
    <col min="2051" max="2053" width="11.73046875" style="45" customWidth="1"/>
    <col min="2054" max="2304" width="8.796875" style="45"/>
    <col min="2305" max="2305" width="12.73046875" style="45" customWidth="1"/>
    <col min="2306" max="2306" width="22.73046875" style="45" customWidth="1"/>
    <col min="2307" max="2309" width="11.73046875" style="45" customWidth="1"/>
    <col min="2310" max="2560" width="8.796875" style="45"/>
    <col min="2561" max="2561" width="12.73046875" style="45" customWidth="1"/>
    <col min="2562" max="2562" width="22.73046875" style="45" customWidth="1"/>
    <col min="2563" max="2565" width="11.73046875" style="45" customWidth="1"/>
    <col min="2566" max="2816" width="8.796875" style="45"/>
    <col min="2817" max="2817" width="12.73046875" style="45" customWidth="1"/>
    <col min="2818" max="2818" width="22.73046875" style="45" customWidth="1"/>
    <col min="2819" max="2821" width="11.73046875" style="45" customWidth="1"/>
    <col min="2822" max="3072" width="8.796875" style="45"/>
    <col min="3073" max="3073" width="12.73046875" style="45" customWidth="1"/>
    <col min="3074" max="3074" width="22.73046875" style="45" customWidth="1"/>
    <col min="3075" max="3077" width="11.73046875" style="45" customWidth="1"/>
    <col min="3078" max="3328" width="8.796875" style="45"/>
    <col min="3329" max="3329" width="12.73046875" style="45" customWidth="1"/>
    <col min="3330" max="3330" width="22.73046875" style="45" customWidth="1"/>
    <col min="3331" max="3333" width="11.73046875" style="45" customWidth="1"/>
    <col min="3334" max="3584" width="8.796875" style="45"/>
    <col min="3585" max="3585" width="12.73046875" style="45" customWidth="1"/>
    <col min="3586" max="3586" width="22.73046875" style="45" customWidth="1"/>
    <col min="3587" max="3589" width="11.73046875" style="45" customWidth="1"/>
    <col min="3590" max="3840" width="8.796875" style="45"/>
    <col min="3841" max="3841" width="12.73046875" style="45" customWidth="1"/>
    <col min="3842" max="3842" width="22.73046875" style="45" customWidth="1"/>
    <col min="3843" max="3845" width="11.73046875" style="45" customWidth="1"/>
    <col min="3846" max="4096" width="8.796875" style="45"/>
    <col min="4097" max="4097" width="12.73046875" style="45" customWidth="1"/>
    <col min="4098" max="4098" width="22.73046875" style="45" customWidth="1"/>
    <col min="4099" max="4101" width="11.73046875" style="45" customWidth="1"/>
    <col min="4102" max="4352" width="8.796875" style="45"/>
    <col min="4353" max="4353" width="12.73046875" style="45" customWidth="1"/>
    <col min="4354" max="4354" width="22.73046875" style="45" customWidth="1"/>
    <col min="4355" max="4357" width="11.73046875" style="45" customWidth="1"/>
    <col min="4358" max="4608" width="8.796875" style="45"/>
    <col min="4609" max="4609" width="12.73046875" style="45" customWidth="1"/>
    <col min="4610" max="4610" width="22.73046875" style="45" customWidth="1"/>
    <col min="4611" max="4613" width="11.73046875" style="45" customWidth="1"/>
    <col min="4614" max="4864" width="8.796875" style="45"/>
    <col min="4865" max="4865" width="12.73046875" style="45" customWidth="1"/>
    <col min="4866" max="4866" width="22.73046875" style="45" customWidth="1"/>
    <col min="4867" max="4869" width="11.73046875" style="45" customWidth="1"/>
    <col min="4870" max="5120" width="8.796875" style="45"/>
    <col min="5121" max="5121" width="12.73046875" style="45" customWidth="1"/>
    <col min="5122" max="5122" width="22.73046875" style="45" customWidth="1"/>
    <col min="5123" max="5125" width="11.73046875" style="45" customWidth="1"/>
    <col min="5126" max="5376" width="8.796875" style="45"/>
    <col min="5377" max="5377" width="12.73046875" style="45" customWidth="1"/>
    <col min="5378" max="5378" width="22.73046875" style="45" customWidth="1"/>
    <col min="5379" max="5381" width="11.73046875" style="45" customWidth="1"/>
    <col min="5382" max="5632" width="8.796875" style="45"/>
    <col min="5633" max="5633" width="12.73046875" style="45" customWidth="1"/>
    <col min="5634" max="5634" width="22.73046875" style="45" customWidth="1"/>
    <col min="5635" max="5637" width="11.73046875" style="45" customWidth="1"/>
    <col min="5638" max="5888" width="8.796875" style="45"/>
    <col min="5889" max="5889" width="12.73046875" style="45" customWidth="1"/>
    <col min="5890" max="5890" width="22.73046875" style="45" customWidth="1"/>
    <col min="5891" max="5893" width="11.73046875" style="45" customWidth="1"/>
    <col min="5894" max="6144" width="8.796875" style="45"/>
    <col min="6145" max="6145" width="12.73046875" style="45" customWidth="1"/>
    <col min="6146" max="6146" width="22.73046875" style="45" customWidth="1"/>
    <col min="6147" max="6149" width="11.73046875" style="45" customWidth="1"/>
    <col min="6150" max="6400" width="8.796875" style="45"/>
    <col min="6401" max="6401" width="12.73046875" style="45" customWidth="1"/>
    <col min="6402" max="6402" width="22.73046875" style="45" customWidth="1"/>
    <col min="6403" max="6405" width="11.73046875" style="45" customWidth="1"/>
    <col min="6406" max="6656" width="8.796875" style="45"/>
    <col min="6657" max="6657" width="12.73046875" style="45" customWidth="1"/>
    <col min="6658" max="6658" width="22.73046875" style="45" customWidth="1"/>
    <col min="6659" max="6661" width="11.73046875" style="45" customWidth="1"/>
    <col min="6662" max="6912" width="8.796875" style="45"/>
    <col min="6913" max="6913" width="12.73046875" style="45" customWidth="1"/>
    <col min="6914" max="6914" width="22.73046875" style="45" customWidth="1"/>
    <col min="6915" max="6917" width="11.73046875" style="45" customWidth="1"/>
    <col min="6918" max="7168" width="8.796875" style="45"/>
    <col min="7169" max="7169" width="12.73046875" style="45" customWidth="1"/>
    <col min="7170" max="7170" width="22.73046875" style="45" customWidth="1"/>
    <col min="7171" max="7173" width="11.73046875" style="45" customWidth="1"/>
    <col min="7174" max="7424" width="8.796875" style="45"/>
    <col min="7425" max="7425" width="12.73046875" style="45" customWidth="1"/>
    <col min="7426" max="7426" width="22.73046875" style="45" customWidth="1"/>
    <col min="7427" max="7429" width="11.73046875" style="45" customWidth="1"/>
    <col min="7430" max="7680" width="8.796875" style="45"/>
    <col min="7681" max="7681" width="12.73046875" style="45" customWidth="1"/>
    <col min="7682" max="7682" width="22.73046875" style="45" customWidth="1"/>
    <col min="7683" max="7685" width="11.73046875" style="45" customWidth="1"/>
    <col min="7686" max="7936" width="8.796875" style="45"/>
    <col min="7937" max="7937" width="12.73046875" style="45" customWidth="1"/>
    <col min="7938" max="7938" width="22.73046875" style="45" customWidth="1"/>
    <col min="7939" max="7941" width="11.73046875" style="45" customWidth="1"/>
    <col min="7942" max="8192" width="8.796875" style="45"/>
    <col min="8193" max="8193" width="12.73046875" style="45" customWidth="1"/>
    <col min="8194" max="8194" width="22.73046875" style="45" customWidth="1"/>
    <col min="8195" max="8197" width="11.73046875" style="45" customWidth="1"/>
    <col min="8198" max="8448" width="8.796875" style="45"/>
    <col min="8449" max="8449" width="12.73046875" style="45" customWidth="1"/>
    <col min="8450" max="8450" width="22.73046875" style="45" customWidth="1"/>
    <col min="8451" max="8453" width="11.73046875" style="45" customWidth="1"/>
    <col min="8454" max="8704" width="8.796875" style="45"/>
    <col min="8705" max="8705" width="12.73046875" style="45" customWidth="1"/>
    <col min="8706" max="8706" width="22.73046875" style="45" customWidth="1"/>
    <col min="8707" max="8709" width="11.73046875" style="45" customWidth="1"/>
    <col min="8710" max="8960" width="8.796875" style="45"/>
    <col min="8961" max="8961" width="12.73046875" style="45" customWidth="1"/>
    <col min="8962" max="8962" width="22.73046875" style="45" customWidth="1"/>
    <col min="8963" max="8965" width="11.73046875" style="45" customWidth="1"/>
    <col min="8966" max="9216" width="8.796875" style="45"/>
    <col min="9217" max="9217" width="12.73046875" style="45" customWidth="1"/>
    <col min="9218" max="9218" width="22.73046875" style="45" customWidth="1"/>
    <col min="9219" max="9221" width="11.73046875" style="45" customWidth="1"/>
    <col min="9222" max="9472" width="8.796875" style="45"/>
    <col min="9473" max="9473" width="12.73046875" style="45" customWidth="1"/>
    <col min="9474" max="9474" width="22.73046875" style="45" customWidth="1"/>
    <col min="9475" max="9477" width="11.73046875" style="45" customWidth="1"/>
    <col min="9478" max="9728" width="8.796875" style="45"/>
    <col min="9729" max="9729" width="12.73046875" style="45" customWidth="1"/>
    <col min="9730" max="9730" width="22.73046875" style="45" customWidth="1"/>
    <col min="9731" max="9733" width="11.73046875" style="45" customWidth="1"/>
    <col min="9734" max="9984" width="8.796875" style="45"/>
    <col min="9985" max="9985" width="12.73046875" style="45" customWidth="1"/>
    <col min="9986" max="9986" width="22.73046875" style="45" customWidth="1"/>
    <col min="9987" max="9989" width="11.73046875" style="45" customWidth="1"/>
    <col min="9990" max="10240" width="8.796875" style="45"/>
    <col min="10241" max="10241" width="12.73046875" style="45" customWidth="1"/>
    <col min="10242" max="10242" width="22.73046875" style="45" customWidth="1"/>
    <col min="10243" max="10245" width="11.73046875" style="45" customWidth="1"/>
    <col min="10246" max="10496" width="8.796875" style="45"/>
    <col min="10497" max="10497" width="12.73046875" style="45" customWidth="1"/>
    <col min="10498" max="10498" width="22.73046875" style="45" customWidth="1"/>
    <col min="10499" max="10501" width="11.73046875" style="45" customWidth="1"/>
    <col min="10502" max="10752" width="8.796875" style="45"/>
    <col min="10753" max="10753" width="12.73046875" style="45" customWidth="1"/>
    <col min="10754" max="10754" width="22.73046875" style="45" customWidth="1"/>
    <col min="10755" max="10757" width="11.73046875" style="45" customWidth="1"/>
    <col min="10758" max="11008" width="8.796875" style="45"/>
    <col min="11009" max="11009" width="12.73046875" style="45" customWidth="1"/>
    <col min="11010" max="11010" width="22.73046875" style="45" customWidth="1"/>
    <col min="11011" max="11013" width="11.73046875" style="45" customWidth="1"/>
    <col min="11014" max="11264" width="8.796875" style="45"/>
    <col min="11265" max="11265" width="12.73046875" style="45" customWidth="1"/>
    <col min="11266" max="11266" width="22.73046875" style="45" customWidth="1"/>
    <col min="11267" max="11269" width="11.73046875" style="45" customWidth="1"/>
    <col min="11270" max="11520" width="8.796875" style="45"/>
    <col min="11521" max="11521" width="12.73046875" style="45" customWidth="1"/>
    <col min="11522" max="11522" width="22.73046875" style="45" customWidth="1"/>
    <col min="11523" max="11525" width="11.73046875" style="45" customWidth="1"/>
    <col min="11526" max="11776" width="8.796875" style="45"/>
    <col min="11777" max="11777" width="12.73046875" style="45" customWidth="1"/>
    <col min="11778" max="11778" width="22.73046875" style="45" customWidth="1"/>
    <col min="11779" max="11781" width="11.73046875" style="45" customWidth="1"/>
    <col min="11782" max="12032" width="8.796875" style="45"/>
    <col min="12033" max="12033" width="12.73046875" style="45" customWidth="1"/>
    <col min="12034" max="12034" width="22.73046875" style="45" customWidth="1"/>
    <col min="12035" max="12037" width="11.73046875" style="45" customWidth="1"/>
    <col min="12038" max="12288" width="8.796875" style="45"/>
    <col min="12289" max="12289" width="12.73046875" style="45" customWidth="1"/>
    <col min="12290" max="12290" width="22.73046875" style="45" customWidth="1"/>
    <col min="12291" max="12293" width="11.73046875" style="45" customWidth="1"/>
    <col min="12294" max="12544" width="8.796875" style="45"/>
    <col min="12545" max="12545" width="12.73046875" style="45" customWidth="1"/>
    <col min="12546" max="12546" width="22.73046875" style="45" customWidth="1"/>
    <col min="12547" max="12549" width="11.73046875" style="45" customWidth="1"/>
    <col min="12550" max="12800" width="8.796875" style="45"/>
    <col min="12801" max="12801" width="12.73046875" style="45" customWidth="1"/>
    <col min="12802" max="12802" width="22.73046875" style="45" customWidth="1"/>
    <col min="12803" max="12805" width="11.73046875" style="45" customWidth="1"/>
    <col min="12806" max="13056" width="8.796875" style="45"/>
    <col min="13057" max="13057" width="12.73046875" style="45" customWidth="1"/>
    <col min="13058" max="13058" width="22.73046875" style="45" customWidth="1"/>
    <col min="13059" max="13061" width="11.73046875" style="45" customWidth="1"/>
    <col min="13062" max="13312" width="8.796875" style="45"/>
    <col min="13313" max="13313" width="12.73046875" style="45" customWidth="1"/>
    <col min="13314" max="13314" width="22.73046875" style="45" customWidth="1"/>
    <col min="13315" max="13317" width="11.73046875" style="45" customWidth="1"/>
    <col min="13318" max="13568" width="8.796875" style="45"/>
    <col min="13569" max="13569" width="12.73046875" style="45" customWidth="1"/>
    <col min="13570" max="13570" width="22.73046875" style="45" customWidth="1"/>
    <col min="13571" max="13573" width="11.73046875" style="45" customWidth="1"/>
    <col min="13574" max="13824" width="8.796875" style="45"/>
    <col min="13825" max="13825" width="12.73046875" style="45" customWidth="1"/>
    <col min="13826" max="13826" width="22.73046875" style="45" customWidth="1"/>
    <col min="13827" max="13829" width="11.73046875" style="45" customWidth="1"/>
    <col min="13830" max="14080" width="8.796875" style="45"/>
    <col min="14081" max="14081" width="12.73046875" style="45" customWidth="1"/>
    <col min="14082" max="14082" width="22.73046875" style="45" customWidth="1"/>
    <col min="14083" max="14085" width="11.73046875" style="45" customWidth="1"/>
    <col min="14086" max="14336" width="8.796875" style="45"/>
    <col min="14337" max="14337" width="12.73046875" style="45" customWidth="1"/>
    <col min="14338" max="14338" width="22.73046875" style="45" customWidth="1"/>
    <col min="14339" max="14341" width="11.73046875" style="45" customWidth="1"/>
    <col min="14342" max="14592" width="8.796875" style="45"/>
    <col min="14593" max="14593" width="12.73046875" style="45" customWidth="1"/>
    <col min="14594" max="14594" width="22.73046875" style="45" customWidth="1"/>
    <col min="14595" max="14597" width="11.73046875" style="45" customWidth="1"/>
    <col min="14598" max="14848" width="8.796875" style="45"/>
    <col min="14849" max="14849" width="12.73046875" style="45" customWidth="1"/>
    <col min="14850" max="14850" width="22.73046875" style="45" customWidth="1"/>
    <col min="14851" max="14853" width="11.73046875" style="45" customWidth="1"/>
    <col min="14854" max="15104" width="8.796875" style="45"/>
    <col min="15105" max="15105" width="12.73046875" style="45" customWidth="1"/>
    <col min="15106" max="15106" width="22.73046875" style="45" customWidth="1"/>
    <col min="15107" max="15109" width="11.73046875" style="45" customWidth="1"/>
    <col min="15110" max="15360" width="8.796875" style="45"/>
    <col min="15361" max="15361" width="12.73046875" style="45" customWidth="1"/>
    <col min="15362" max="15362" width="22.73046875" style="45" customWidth="1"/>
    <col min="15363" max="15365" width="11.73046875" style="45" customWidth="1"/>
    <col min="15366" max="15616" width="8.796875" style="45"/>
    <col min="15617" max="15617" width="12.73046875" style="45" customWidth="1"/>
    <col min="15618" max="15618" width="22.73046875" style="45" customWidth="1"/>
    <col min="15619" max="15621" width="11.73046875" style="45" customWidth="1"/>
    <col min="15622" max="15872" width="8.796875" style="45"/>
    <col min="15873" max="15873" width="12.73046875" style="45" customWidth="1"/>
    <col min="15874" max="15874" width="22.73046875" style="45" customWidth="1"/>
    <col min="15875" max="15877" width="11.73046875" style="45" customWidth="1"/>
    <col min="15878" max="16128" width="8.796875" style="45"/>
    <col min="16129" max="16129" width="12.73046875" style="45" customWidth="1"/>
    <col min="16130" max="16130" width="22.73046875" style="45" customWidth="1"/>
    <col min="16131" max="16133" width="11.73046875" style="45" customWidth="1"/>
    <col min="16134" max="16384" width="8.796875" style="45"/>
  </cols>
  <sheetData>
    <row r="1" spans="1:5" ht="13.15" x14ac:dyDescent="0.4">
      <c r="A1" s="154" t="s">
        <v>146</v>
      </c>
      <c r="B1" s="155"/>
      <c r="C1" s="155"/>
      <c r="D1" s="155"/>
      <c r="E1" s="155"/>
    </row>
    <row r="2" spans="1:5" x14ac:dyDescent="0.35">
      <c r="A2" s="156" t="s">
        <v>147</v>
      </c>
      <c r="B2" s="155"/>
      <c r="C2" s="155"/>
      <c r="D2" s="155"/>
      <c r="E2" s="155"/>
    </row>
    <row r="3" spans="1:5" x14ac:dyDescent="0.35">
      <c r="A3" s="156" t="s">
        <v>148</v>
      </c>
      <c r="B3" s="155"/>
      <c r="C3" s="155"/>
      <c r="D3" s="155"/>
      <c r="E3" s="155"/>
    </row>
    <row r="4" spans="1:5" x14ac:dyDescent="0.35">
      <c r="A4" s="157" t="s">
        <v>149</v>
      </c>
      <c r="B4" s="158"/>
      <c r="C4" s="158"/>
      <c r="D4" s="158"/>
      <c r="E4" s="158"/>
    </row>
    <row r="5" spans="1:5" s="46" customFormat="1" x14ac:dyDescent="0.35">
      <c r="A5" s="159"/>
      <c r="B5" s="160"/>
      <c r="C5" s="160"/>
      <c r="D5" s="160"/>
      <c r="E5" s="160"/>
    </row>
    <row r="6" spans="1:5" ht="26.25" x14ac:dyDescent="0.35">
      <c r="A6" s="47" t="s">
        <v>150</v>
      </c>
      <c r="B6" s="47" t="s">
        <v>151</v>
      </c>
      <c r="C6" s="48" t="s">
        <v>152</v>
      </c>
      <c r="D6" s="48" t="s">
        <v>153</v>
      </c>
      <c r="E6" s="48" t="s">
        <v>1</v>
      </c>
    </row>
    <row r="7" spans="1:5" x14ac:dyDescent="0.35">
      <c r="A7" s="49">
        <v>2013</v>
      </c>
      <c r="B7" s="50">
        <v>0</v>
      </c>
      <c r="C7" s="51">
        <v>385670</v>
      </c>
      <c r="D7" s="52">
        <v>367577</v>
      </c>
      <c r="E7" s="52">
        <v>753247</v>
      </c>
    </row>
    <row r="8" spans="1:5" x14ac:dyDescent="0.35">
      <c r="A8" s="49">
        <v>2012</v>
      </c>
      <c r="B8" s="50">
        <v>1</v>
      </c>
      <c r="C8" s="51">
        <v>390569</v>
      </c>
      <c r="D8" s="52">
        <v>370608</v>
      </c>
      <c r="E8" s="52">
        <v>761177</v>
      </c>
    </row>
    <row r="9" spans="1:5" x14ac:dyDescent="0.35">
      <c r="A9" s="49">
        <v>2011</v>
      </c>
      <c r="B9" s="50">
        <v>2</v>
      </c>
      <c r="C9" s="51">
        <v>392386</v>
      </c>
      <c r="D9" s="52">
        <v>376860</v>
      </c>
      <c r="E9" s="52">
        <v>769246</v>
      </c>
    </row>
    <row r="10" spans="1:5" x14ac:dyDescent="0.35">
      <c r="A10" s="49">
        <v>2010</v>
      </c>
      <c r="B10" s="50">
        <v>3</v>
      </c>
      <c r="C10" s="51">
        <v>404210</v>
      </c>
      <c r="D10" s="52">
        <v>385558</v>
      </c>
      <c r="E10" s="52">
        <v>789768</v>
      </c>
    </row>
    <row r="11" spans="1:5" x14ac:dyDescent="0.35">
      <c r="A11" s="49">
        <v>2009</v>
      </c>
      <c r="B11" s="50">
        <v>4</v>
      </c>
      <c r="C11" s="51">
        <v>404007</v>
      </c>
      <c r="D11" s="52">
        <v>384777</v>
      </c>
      <c r="E11" s="52">
        <v>788784</v>
      </c>
    </row>
    <row r="12" spans="1:5" x14ac:dyDescent="0.35">
      <c r="A12" s="49">
        <v>2008</v>
      </c>
      <c r="B12" s="50">
        <v>5</v>
      </c>
      <c r="C12" s="51">
        <v>406201</v>
      </c>
      <c r="D12" s="52">
        <v>387207</v>
      </c>
      <c r="E12" s="52">
        <v>793408</v>
      </c>
    </row>
    <row r="13" spans="1:5" x14ac:dyDescent="0.35">
      <c r="A13" s="49">
        <v>2007</v>
      </c>
      <c r="B13" s="50">
        <v>6</v>
      </c>
      <c r="C13" s="51">
        <v>404561</v>
      </c>
      <c r="D13" s="52">
        <v>386264</v>
      </c>
      <c r="E13" s="52">
        <v>790825</v>
      </c>
    </row>
    <row r="14" spans="1:5" x14ac:dyDescent="0.35">
      <c r="A14" s="49">
        <v>2006</v>
      </c>
      <c r="B14" s="50">
        <v>7</v>
      </c>
      <c r="C14" s="51">
        <v>411728</v>
      </c>
      <c r="D14" s="52">
        <v>392717</v>
      </c>
      <c r="E14" s="52">
        <v>804445</v>
      </c>
    </row>
    <row r="15" spans="1:5" x14ac:dyDescent="0.35">
      <c r="A15" s="49">
        <v>2005</v>
      </c>
      <c r="B15" s="50">
        <v>8</v>
      </c>
      <c r="C15" s="51">
        <v>403602</v>
      </c>
      <c r="D15" s="52">
        <v>384837</v>
      </c>
      <c r="E15" s="52">
        <v>788439</v>
      </c>
    </row>
    <row r="16" spans="1:5" x14ac:dyDescent="0.35">
      <c r="A16" s="49">
        <v>2004</v>
      </c>
      <c r="B16" s="50">
        <v>9</v>
      </c>
      <c r="C16" s="51">
        <v>401499</v>
      </c>
      <c r="D16" s="52">
        <v>383154</v>
      </c>
      <c r="E16" s="52">
        <v>784653</v>
      </c>
    </row>
    <row r="17" spans="1:5" x14ac:dyDescent="0.35">
      <c r="A17" s="49">
        <v>2003</v>
      </c>
      <c r="B17" s="50">
        <v>10</v>
      </c>
      <c r="C17" s="51">
        <v>399857</v>
      </c>
      <c r="D17" s="52">
        <v>381395</v>
      </c>
      <c r="E17" s="52">
        <v>781252</v>
      </c>
    </row>
    <row r="18" spans="1:5" x14ac:dyDescent="0.35">
      <c r="A18" s="49">
        <v>2002</v>
      </c>
      <c r="B18" s="50">
        <v>11</v>
      </c>
      <c r="C18" s="51">
        <v>403017</v>
      </c>
      <c r="D18" s="52">
        <v>383448</v>
      </c>
      <c r="E18" s="52">
        <v>786465</v>
      </c>
    </row>
    <row r="19" spans="1:5" x14ac:dyDescent="0.35">
      <c r="A19" s="49">
        <v>2001</v>
      </c>
      <c r="B19" s="50">
        <v>12</v>
      </c>
      <c r="C19" s="51">
        <v>408680</v>
      </c>
      <c r="D19" s="52">
        <v>390100</v>
      </c>
      <c r="E19" s="52">
        <v>798780</v>
      </c>
    </row>
    <row r="20" spans="1:5" x14ac:dyDescent="0.35">
      <c r="A20" s="49">
        <v>2000</v>
      </c>
      <c r="B20" s="50">
        <v>13</v>
      </c>
      <c r="C20" s="51">
        <v>417436</v>
      </c>
      <c r="D20" s="52">
        <v>397859</v>
      </c>
      <c r="E20" s="52">
        <v>815295</v>
      </c>
    </row>
    <row r="21" spans="1:5" x14ac:dyDescent="0.35">
      <c r="A21" s="49">
        <v>1999</v>
      </c>
      <c r="B21" s="50">
        <v>14</v>
      </c>
      <c r="C21" s="51">
        <v>399808</v>
      </c>
      <c r="D21" s="52">
        <v>379063</v>
      </c>
      <c r="E21" s="52">
        <v>778871</v>
      </c>
    </row>
    <row r="22" spans="1:5" x14ac:dyDescent="0.35">
      <c r="A22" s="49">
        <v>1998</v>
      </c>
      <c r="B22" s="50">
        <v>15</v>
      </c>
      <c r="C22" s="51">
        <v>397444</v>
      </c>
      <c r="D22" s="52">
        <v>378971</v>
      </c>
      <c r="E22" s="52">
        <v>776415</v>
      </c>
    </row>
    <row r="23" spans="1:5" x14ac:dyDescent="0.35">
      <c r="A23" s="49">
        <v>1997</v>
      </c>
      <c r="B23" s="50">
        <v>16</v>
      </c>
      <c r="C23" s="51">
        <v>392856</v>
      </c>
      <c r="D23" s="52">
        <v>372052</v>
      </c>
      <c r="E23" s="52">
        <v>764908</v>
      </c>
    </row>
    <row r="24" spans="1:5" x14ac:dyDescent="0.35">
      <c r="A24" s="49">
        <v>1996</v>
      </c>
      <c r="B24" s="50">
        <v>17</v>
      </c>
      <c r="C24" s="51">
        <v>394009</v>
      </c>
      <c r="D24" s="52">
        <v>376631</v>
      </c>
      <c r="E24" s="52">
        <v>770640</v>
      </c>
    </row>
    <row r="25" spans="1:5" x14ac:dyDescent="0.35">
      <c r="A25" s="49">
        <v>1995</v>
      </c>
      <c r="B25" s="50">
        <v>18</v>
      </c>
      <c r="C25" s="51">
        <v>387919</v>
      </c>
      <c r="D25" s="52">
        <v>371244</v>
      </c>
      <c r="E25" s="52">
        <v>759163</v>
      </c>
    </row>
    <row r="26" spans="1:5" x14ac:dyDescent="0.35">
      <c r="A26" s="49">
        <v>1994</v>
      </c>
      <c r="B26" s="50">
        <v>19</v>
      </c>
      <c r="C26" s="51">
        <v>374624</v>
      </c>
      <c r="D26" s="52">
        <v>358641</v>
      </c>
      <c r="E26" s="52">
        <v>733265</v>
      </c>
    </row>
    <row r="27" spans="1:5" x14ac:dyDescent="0.35">
      <c r="A27" s="49">
        <v>1993</v>
      </c>
      <c r="B27" s="50">
        <v>20</v>
      </c>
      <c r="C27" s="51">
        <v>368430</v>
      </c>
      <c r="D27" s="52">
        <v>354596</v>
      </c>
      <c r="E27" s="52">
        <v>723026</v>
      </c>
    </row>
    <row r="28" spans="1:5" x14ac:dyDescent="0.35">
      <c r="A28" s="49">
        <v>1992</v>
      </c>
      <c r="B28" s="50">
        <v>21</v>
      </c>
      <c r="C28" s="51">
        <v>383566</v>
      </c>
      <c r="D28" s="52">
        <v>369889</v>
      </c>
      <c r="E28" s="52">
        <v>753455</v>
      </c>
    </row>
    <row r="29" spans="1:5" x14ac:dyDescent="0.35">
      <c r="A29" s="49">
        <v>1991</v>
      </c>
      <c r="B29" s="50">
        <v>22</v>
      </c>
      <c r="C29" s="51">
        <v>383098</v>
      </c>
      <c r="D29" s="52">
        <v>375609</v>
      </c>
      <c r="E29" s="52">
        <v>758707</v>
      </c>
    </row>
    <row r="30" spans="1:5" x14ac:dyDescent="0.35">
      <c r="A30" s="49">
        <v>1990</v>
      </c>
      <c r="B30" s="50">
        <v>23</v>
      </c>
      <c r="C30" s="51">
        <v>384915</v>
      </c>
      <c r="D30" s="52">
        <v>380971</v>
      </c>
      <c r="E30" s="52">
        <v>765886</v>
      </c>
    </row>
    <row r="31" spans="1:5" x14ac:dyDescent="0.35">
      <c r="A31" s="49">
        <v>1989</v>
      </c>
      <c r="B31" s="50">
        <v>24</v>
      </c>
      <c r="C31" s="51">
        <v>379646</v>
      </c>
      <c r="D31" s="52">
        <v>381412</v>
      </c>
      <c r="E31" s="52">
        <v>761058</v>
      </c>
    </row>
    <row r="32" spans="1:5" x14ac:dyDescent="0.35">
      <c r="A32" s="49">
        <v>1988</v>
      </c>
      <c r="B32" s="50">
        <v>25</v>
      </c>
      <c r="C32" s="51">
        <v>380441</v>
      </c>
      <c r="D32" s="52">
        <v>385328</v>
      </c>
      <c r="E32" s="52">
        <v>765769</v>
      </c>
    </row>
    <row r="33" spans="1:5" x14ac:dyDescent="0.35">
      <c r="A33" s="49">
        <v>1987</v>
      </c>
      <c r="B33" s="50">
        <v>26</v>
      </c>
      <c r="C33" s="51">
        <v>378942</v>
      </c>
      <c r="D33" s="52">
        <v>384833</v>
      </c>
      <c r="E33" s="52">
        <v>763775</v>
      </c>
    </row>
    <row r="34" spans="1:5" x14ac:dyDescent="0.35">
      <c r="A34" s="49">
        <v>1986</v>
      </c>
      <c r="B34" s="50">
        <v>27</v>
      </c>
      <c r="C34" s="51">
        <v>382124</v>
      </c>
      <c r="D34" s="52">
        <v>392353</v>
      </c>
      <c r="E34" s="52">
        <v>774477</v>
      </c>
    </row>
    <row r="35" spans="1:5" x14ac:dyDescent="0.35">
      <c r="A35" s="49">
        <v>1985</v>
      </c>
      <c r="B35" s="50">
        <v>28</v>
      </c>
      <c r="C35" s="51">
        <v>380816</v>
      </c>
      <c r="D35" s="52">
        <v>390653</v>
      </c>
      <c r="E35" s="52">
        <v>771469</v>
      </c>
    </row>
    <row r="36" spans="1:5" x14ac:dyDescent="0.35">
      <c r="A36" s="49">
        <v>1984</v>
      </c>
      <c r="B36" s="50">
        <v>29</v>
      </c>
      <c r="C36" s="51">
        <v>376938</v>
      </c>
      <c r="D36" s="52">
        <v>392557</v>
      </c>
      <c r="E36" s="52">
        <v>769495</v>
      </c>
    </row>
    <row r="37" spans="1:5" x14ac:dyDescent="0.35">
      <c r="A37" s="49">
        <v>1983</v>
      </c>
      <c r="B37" s="50">
        <v>30</v>
      </c>
      <c r="C37" s="51">
        <v>374216</v>
      </c>
      <c r="D37" s="52">
        <v>385673</v>
      </c>
      <c r="E37" s="52">
        <v>759889</v>
      </c>
    </row>
    <row r="38" spans="1:5" x14ac:dyDescent="0.35">
      <c r="A38" s="49">
        <v>1982</v>
      </c>
      <c r="B38" s="50">
        <v>31</v>
      </c>
      <c r="C38" s="51">
        <v>399604</v>
      </c>
      <c r="D38" s="52">
        <v>411813</v>
      </c>
      <c r="E38" s="52">
        <v>811417</v>
      </c>
    </row>
    <row r="39" spans="1:5" x14ac:dyDescent="0.35">
      <c r="A39" s="49">
        <v>1981</v>
      </c>
      <c r="B39" s="50">
        <v>32</v>
      </c>
      <c r="C39" s="51">
        <v>403269</v>
      </c>
      <c r="D39" s="52">
        <v>417944</v>
      </c>
      <c r="E39" s="52">
        <v>821213</v>
      </c>
    </row>
    <row r="40" spans="1:5" x14ac:dyDescent="0.35">
      <c r="A40" s="49">
        <v>1980</v>
      </c>
      <c r="B40" s="50">
        <v>33</v>
      </c>
      <c r="C40" s="51">
        <v>410751</v>
      </c>
      <c r="D40" s="52">
        <v>422249</v>
      </c>
      <c r="E40" s="52">
        <v>833000</v>
      </c>
    </row>
    <row r="41" spans="1:5" x14ac:dyDescent="0.35">
      <c r="A41" s="49">
        <v>1979</v>
      </c>
      <c r="B41" s="50">
        <v>34</v>
      </c>
      <c r="C41" s="51">
        <v>389591</v>
      </c>
      <c r="D41" s="52">
        <v>400185</v>
      </c>
      <c r="E41" s="52">
        <v>789776</v>
      </c>
    </row>
    <row r="42" spans="1:5" x14ac:dyDescent="0.35">
      <c r="A42" s="49">
        <v>1978</v>
      </c>
      <c r="B42" s="50">
        <v>35</v>
      </c>
      <c r="C42" s="51">
        <v>383523</v>
      </c>
      <c r="D42" s="52">
        <v>392322</v>
      </c>
      <c r="E42" s="52">
        <v>775845</v>
      </c>
    </row>
    <row r="43" spans="1:5" x14ac:dyDescent="0.35">
      <c r="A43" s="49">
        <v>1977</v>
      </c>
      <c r="B43" s="50">
        <v>36</v>
      </c>
      <c r="C43" s="51">
        <v>389079</v>
      </c>
      <c r="D43" s="52">
        <v>394016</v>
      </c>
      <c r="E43" s="52">
        <v>783095</v>
      </c>
    </row>
    <row r="44" spans="1:5" x14ac:dyDescent="0.35">
      <c r="A44" s="49">
        <v>1976</v>
      </c>
      <c r="B44" s="50">
        <v>37</v>
      </c>
      <c r="C44" s="51">
        <v>381225</v>
      </c>
      <c r="D44" s="52">
        <v>385217</v>
      </c>
      <c r="E44" s="52">
        <v>766442</v>
      </c>
    </row>
    <row r="45" spans="1:5" x14ac:dyDescent="0.35">
      <c r="A45" s="49">
        <v>1975</v>
      </c>
      <c r="B45" s="50">
        <v>38</v>
      </c>
      <c r="C45" s="51">
        <v>391947</v>
      </c>
      <c r="D45" s="52">
        <v>397567</v>
      </c>
      <c r="E45" s="52">
        <v>789514</v>
      </c>
    </row>
    <row r="46" spans="1:5" x14ac:dyDescent="0.35">
      <c r="A46" s="49">
        <v>1974</v>
      </c>
      <c r="B46" s="50">
        <v>39</v>
      </c>
      <c r="C46" s="51">
        <v>416567</v>
      </c>
      <c r="D46" s="52">
        <v>419321</v>
      </c>
      <c r="E46" s="52">
        <v>835888</v>
      </c>
    </row>
    <row r="47" spans="1:5" x14ac:dyDescent="0.35">
      <c r="A47" s="49">
        <v>1973</v>
      </c>
      <c r="B47" s="50">
        <v>40</v>
      </c>
      <c r="C47" s="51">
        <v>439787</v>
      </c>
      <c r="D47" s="52">
        <v>444247</v>
      </c>
      <c r="E47" s="52">
        <v>884034</v>
      </c>
    </row>
    <row r="48" spans="1:5" x14ac:dyDescent="0.35">
      <c r="A48" s="49">
        <v>1972</v>
      </c>
      <c r="B48" s="50">
        <v>41</v>
      </c>
      <c r="C48" s="51">
        <v>452664</v>
      </c>
      <c r="D48" s="52">
        <v>455320</v>
      </c>
      <c r="E48" s="52">
        <v>907984</v>
      </c>
    </row>
    <row r="49" spans="1:5" x14ac:dyDescent="0.35">
      <c r="A49" s="49">
        <v>1971</v>
      </c>
      <c r="B49" s="50">
        <v>42</v>
      </c>
      <c r="C49" s="51">
        <v>448875</v>
      </c>
      <c r="D49" s="52">
        <v>451730</v>
      </c>
      <c r="E49" s="52">
        <v>900605</v>
      </c>
    </row>
    <row r="50" spans="1:5" x14ac:dyDescent="0.35">
      <c r="A50" s="49">
        <v>1970</v>
      </c>
      <c r="B50" s="50">
        <v>43</v>
      </c>
      <c r="C50" s="51">
        <v>440680</v>
      </c>
      <c r="D50" s="52">
        <v>443495</v>
      </c>
      <c r="E50" s="52">
        <v>884175</v>
      </c>
    </row>
    <row r="51" spans="1:5" x14ac:dyDescent="0.35">
      <c r="A51" s="49">
        <v>1969</v>
      </c>
      <c r="B51" s="50">
        <v>44</v>
      </c>
      <c r="C51" s="51">
        <v>431967</v>
      </c>
      <c r="D51" s="52">
        <v>438726</v>
      </c>
      <c r="E51" s="52">
        <v>870693</v>
      </c>
    </row>
    <row r="52" spans="1:5" x14ac:dyDescent="0.35">
      <c r="A52" s="49">
        <v>1968</v>
      </c>
      <c r="B52" s="50">
        <v>45</v>
      </c>
      <c r="C52" s="51">
        <v>426451</v>
      </c>
      <c r="D52" s="52">
        <v>437318</v>
      </c>
      <c r="E52" s="52">
        <v>863769</v>
      </c>
    </row>
    <row r="53" spans="1:5" x14ac:dyDescent="0.35">
      <c r="A53" s="49">
        <v>1967</v>
      </c>
      <c r="B53" s="50">
        <v>46</v>
      </c>
      <c r="C53" s="51">
        <v>423748</v>
      </c>
      <c r="D53" s="52">
        <v>434223</v>
      </c>
      <c r="E53" s="52">
        <v>857971</v>
      </c>
    </row>
    <row r="54" spans="1:5" x14ac:dyDescent="0.35">
      <c r="A54" s="49">
        <v>1966</v>
      </c>
      <c r="B54" s="50">
        <v>47</v>
      </c>
      <c r="C54" s="51">
        <v>434438</v>
      </c>
      <c r="D54" s="52">
        <v>444224</v>
      </c>
      <c r="E54" s="52">
        <v>878662</v>
      </c>
    </row>
    <row r="55" spans="1:5" x14ac:dyDescent="0.35">
      <c r="A55" s="49">
        <v>1965</v>
      </c>
      <c r="B55" s="50">
        <v>48</v>
      </c>
      <c r="C55" s="51">
        <v>436310</v>
      </c>
      <c r="D55" s="52">
        <v>446078</v>
      </c>
      <c r="E55" s="52">
        <v>882388</v>
      </c>
    </row>
    <row r="56" spans="1:5" x14ac:dyDescent="0.35">
      <c r="A56" s="49">
        <v>1964</v>
      </c>
      <c r="B56" s="50">
        <v>49</v>
      </c>
      <c r="C56" s="51">
        <v>439344</v>
      </c>
      <c r="D56" s="52">
        <v>453787</v>
      </c>
      <c r="E56" s="52">
        <v>893131</v>
      </c>
    </row>
    <row r="57" spans="1:5" x14ac:dyDescent="0.35">
      <c r="A57" s="49">
        <v>1963</v>
      </c>
      <c r="B57" s="50">
        <v>50</v>
      </c>
      <c r="C57" s="51">
        <v>434550</v>
      </c>
      <c r="D57" s="52">
        <v>449036</v>
      </c>
      <c r="E57" s="52">
        <v>883586</v>
      </c>
    </row>
    <row r="58" spans="1:5" x14ac:dyDescent="0.35">
      <c r="A58" s="49">
        <v>1962</v>
      </c>
      <c r="B58" s="50">
        <v>51</v>
      </c>
      <c r="C58" s="51">
        <v>418969</v>
      </c>
      <c r="D58" s="52">
        <v>433499</v>
      </c>
      <c r="E58" s="52">
        <v>852468</v>
      </c>
    </row>
    <row r="59" spans="1:5" x14ac:dyDescent="0.35">
      <c r="A59" s="49">
        <v>1961</v>
      </c>
      <c r="B59" s="50">
        <v>52</v>
      </c>
      <c r="C59" s="51">
        <v>418458</v>
      </c>
      <c r="D59" s="52">
        <v>435976</v>
      </c>
      <c r="E59" s="52">
        <v>854434</v>
      </c>
    </row>
    <row r="60" spans="1:5" x14ac:dyDescent="0.35">
      <c r="A60" s="49">
        <v>1960</v>
      </c>
      <c r="B60" s="50">
        <v>53</v>
      </c>
      <c r="C60" s="51">
        <v>415944</v>
      </c>
      <c r="D60" s="52">
        <v>433258</v>
      </c>
      <c r="E60" s="52">
        <v>849202</v>
      </c>
    </row>
    <row r="61" spans="1:5" x14ac:dyDescent="0.35">
      <c r="A61" s="49">
        <v>1959</v>
      </c>
      <c r="B61" s="50">
        <v>54</v>
      </c>
      <c r="C61" s="51">
        <v>412580</v>
      </c>
      <c r="D61" s="52">
        <v>433253</v>
      </c>
      <c r="E61" s="52">
        <v>845833</v>
      </c>
    </row>
    <row r="62" spans="1:5" x14ac:dyDescent="0.35">
      <c r="A62" s="49">
        <v>1958</v>
      </c>
      <c r="B62" s="50">
        <v>55</v>
      </c>
      <c r="C62" s="51">
        <v>403058</v>
      </c>
      <c r="D62" s="52">
        <v>423236</v>
      </c>
      <c r="E62" s="52">
        <v>826294</v>
      </c>
    </row>
    <row r="63" spans="1:5" x14ac:dyDescent="0.35">
      <c r="A63" s="49">
        <v>1957</v>
      </c>
      <c r="B63" s="50">
        <v>56</v>
      </c>
      <c r="C63" s="51">
        <v>400961</v>
      </c>
      <c r="D63" s="52">
        <v>423692</v>
      </c>
      <c r="E63" s="52">
        <v>824653</v>
      </c>
    </row>
    <row r="64" spans="1:5" x14ac:dyDescent="0.35">
      <c r="A64" s="49">
        <v>1956</v>
      </c>
      <c r="B64" s="50">
        <v>57</v>
      </c>
      <c r="C64" s="51">
        <v>395762</v>
      </c>
      <c r="D64" s="52">
        <v>421673</v>
      </c>
      <c r="E64" s="52">
        <v>817435</v>
      </c>
    </row>
    <row r="65" spans="1:5" x14ac:dyDescent="0.35">
      <c r="A65" s="49">
        <v>1955</v>
      </c>
      <c r="B65" s="50">
        <v>58</v>
      </c>
      <c r="C65" s="51">
        <v>390090</v>
      </c>
      <c r="D65" s="52">
        <v>419124</v>
      </c>
      <c r="E65" s="52">
        <v>809214</v>
      </c>
    </row>
    <row r="66" spans="1:5" x14ac:dyDescent="0.35">
      <c r="A66" s="49">
        <v>1954</v>
      </c>
      <c r="B66" s="50">
        <v>59</v>
      </c>
      <c r="C66" s="51">
        <v>390774</v>
      </c>
      <c r="D66" s="52">
        <v>418673</v>
      </c>
      <c r="E66" s="52">
        <v>809447</v>
      </c>
    </row>
    <row r="67" spans="1:5" x14ac:dyDescent="0.35">
      <c r="A67" s="49">
        <v>1953</v>
      </c>
      <c r="B67" s="50">
        <v>60</v>
      </c>
      <c r="C67" s="51">
        <v>380715</v>
      </c>
      <c r="D67" s="52">
        <v>410216</v>
      </c>
      <c r="E67" s="52">
        <v>790931</v>
      </c>
    </row>
    <row r="68" spans="1:5" x14ac:dyDescent="0.35">
      <c r="A68" s="49">
        <v>1952</v>
      </c>
      <c r="B68" s="50">
        <v>61</v>
      </c>
      <c r="C68" s="51">
        <v>386881</v>
      </c>
      <c r="D68" s="52">
        <v>418335</v>
      </c>
      <c r="E68" s="52">
        <v>805216</v>
      </c>
    </row>
    <row r="69" spans="1:5" x14ac:dyDescent="0.35">
      <c r="A69" s="49">
        <v>1951</v>
      </c>
      <c r="B69" s="50">
        <v>62</v>
      </c>
      <c r="C69" s="51">
        <v>376097</v>
      </c>
      <c r="D69" s="52">
        <v>407038</v>
      </c>
      <c r="E69" s="52">
        <v>783135</v>
      </c>
    </row>
    <row r="70" spans="1:5" x14ac:dyDescent="0.35">
      <c r="A70" s="49">
        <v>1950</v>
      </c>
      <c r="B70" s="50">
        <v>63</v>
      </c>
      <c r="C70" s="51">
        <v>391282</v>
      </c>
      <c r="D70" s="52">
        <v>422808</v>
      </c>
      <c r="E70" s="52">
        <v>814090</v>
      </c>
    </row>
    <row r="71" spans="1:5" x14ac:dyDescent="0.35">
      <c r="A71" s="49">
        <v>1949</v>
      </c>
      <c r="B71" s="50">
        <v>64</v>
      </c>
      <c r="C71" s="51">
        <v>380990</v>
      </c>
      <c r="D71" s="52">
        <v>417265</v>
      </c>
      <c r="E71" s="52">
        <v>798255</v>
      </c>
    </row>
    <row r="72" spans="1:5" x14ac:dyDescent="0.35">
      <c r="A72" s="49">
        <v>1948</v>
      </c>
      <c r="B72" s="50">
        <v>65</v>
      </c>
      <c r="C72" s="51">
        <v>381364</v>
      </c>
      <c r="D72" s="52">
        <v>414049</v>
      </c>
      <c r="E72" s="52">
        <v>795413</v>
      </c>
    </row>
    <row r="73" spans="1:5" x14ac:dyDescent="0.35">
      <c r="A73" s="49">
        <v>1947</v>
      </c>
      <c r="B73" s="50">
        <v>66</v>
      </c>
      <c r="C73" s="51">
        <v>371249</v>
      </c>
      <c r="D73" s="52">
        <v>405591</v>
      </c>
      <c r="E73" s="52">
        <v>776840</v>
      </c>
    </row>
    <row r="74" spans="1:5" x14ac:dyDescent="0.35">
      <c r="A74" s="49">
        <v>1946</v>
      </c>
      <c r="B74" s="50">
        <v>67</v>
      </c>
      <c r="C74" s="51">
        <v>349847</v>
      </c>
      <c r="D74" s="52">
        <v>387111</v>
      </c>
      <c r="E74" s="52">
        <v>736958</v>
      </c>
    </row>
    <row r="75" spans="1:5" x14ac:dyDescent="0.35">
      <c r="A75" s="49">
        <v>1945</v>
      </c>
      <c r="B75" s="50">
        <v>68</v>
      </c>
      <c r="C75" s="51">
        <v>261779</v>
      </c>
      <c r="D75" s="52">
        <v>291402</v>
      </c>
      <c r="E75" s="52">
        <v>553181</v>
      </c>
    </row>
    <row r="76" spans="1:5" x14ac:dyDescent="0.35">
      <c r="A76" s="49">
        <v>1944</v>
      </c>
      <c r="B76" s="50">
        <v>69</v>
      </c>
      <c r="C76" s="51">
        <v>252915</v>
      </c>
      <c r="D76" s="52">
        <v>286199</v>
      </c>
      <c r="E76" s="52">
        <v>539114</v>
      </c>
    </row>
    <row r="77" spans="1:5" x14ac:dyDescent="0.35">
      <c r="A77" s="49">
        <v>1943</v>
      </c>
      <c r="B77" s="50">
        <v>70</v>
      </c>
      <c r="C77" s="51">
        <v>244766</v>
      </c>
      <c r="D77" s="52">
        <v>278651</v>
      </c>
      <c r="E77" s="52">
        <v>523417</v>
      </c>
    </row>
    <row r="78" spans="1:5" x14ac:dyDescent="0.35">
      <c r="A78" s="49">
        <v>1942</v>
      </c>
      <c r="B78" s="50">
        <v>71</v>
      </c>
      <c r="C78" s="51">
        <v>225808</v>
      </c>
      <c r="D78" s="52">
        <v>257212</v>
      </c>
      <c r="E78" s="52">
        <v>483020</v>
      </c>
    </row>
    <row r="79" spans="1:5" x14ac:dyDescent="0.35">
      <c r="A79" s="49">
        <v>1941</v>
      </c>
      <c r="B79" s="50">
        <v>72</v>
      </c>
      <c r="C79" s="51">
        <v>197831</v>
      </c>
      <c r="D79" s="52">
        <v>231308</v>
      </c>
      <c r="E79" s="52">
        <v>429139</v>
      </c>
    </row>
    <row r="80" spans="1:5" x14ac:dyDescent="0.35">
      <c r="A80" s="49">
        <v>1940</v>
      </c>
      <c r="B80" s="50">
        <v>73</v>
      </c>
      <c r="C80" s="51">
        <v>203273</v>
      </c>
      <c r="D80" s="52">
        <v>242651</v>
      </c>
      <c r="E80" s="52">
        <v>445924</v>
      </c>
    </row>
    <row r="81" spans="1:5" x14ac:dyDescent="0.35">
      <c r="A81" s="49">
        <v>1939</v>
      </c>
      <c r="B81" s="50">
        <v>74</v>
      </c>
      <c r="C81" s="51">
        <v>209082</v>
      </c>
      <c r="D81" s="52">
        <v>255734</v>
      </c>
      <c r="E81" s="52">
        <v>464816</v>
      </c>
    </row>
    <row r="82" spans="1:5" x14ac:dyDescent="0.35">
      <c r="A82" s="49">
        <v>1938</v>
      </c>
      <c r="B82" s="50">
        <v>75</v>
      </c>
      <c r="C82" s="51">
        <v>202319</v>
      </c>
      <c r="D82" s="52">
        <v>252723</v>
      </c>
      <c r="E82" s="52">
        <v>455042</v>
      </c>
    </row>
    <row r="83" spans="1:5" x14ac:dyDescent="0.35">
      <c r="A83" s="49">
        <v>1937</v>
      </c>
      <c r="B83" s="50">
        <v>76</v>
      </c>
      <c r="C83" s="51">
        <v>193645</v>
      </c>
      <c r="D83" s="52">
        <v>249115</v>
      </c>
      <c r="E83" s="52">
        <v>442760</v>
      </c>
    </row>
    <row r="84" spans="1:5" x14ac:dyDescent="0.35">
      <c r="A84" s="49">
        <v>1936</v>
      </c>
      <c r="B84" s="50">
        <v>77</v>
      </c>
      <c r="C84" s="51">
        <v>188612</v>
      </c>
      <c r="D84" s="52">
        <v>248935</v>
      </c>
      <c r="E84" s="52">
        <v>437547</v>
      </c>
    </row>
    <row r="85" spans="1:5" x14ac:dyDescent="0.35">
      <c r="A85" s="49">
        <v>1935</v>
      </c>
      <c r="B85" s="50">
        <v>78</v>
      </c>
      <c r="C85" s="51">
        <v>178438</v>
      </c>
      <c r="D85" s="52">
        <v>245581</v>
      </c>
      <c r="E85" s="52">
        <v>424019</v>
      </c>
    </row>
    <row r="86" spans="1:5" x14ac:dyDescent="0.35">
      <c r="A86" s="49">
        <v>1934</v>
      </c>
      <c r="B86" s="50">
        <v>79</v>
      </c>
      <c r="C86" s="51">
        <v>174690</v>
      </c>
      <c r="D86" s="52">
        <v>248053</v>
      </c>
      <c r="E86" s="52">
        <v>422743</v>
      </c>
    </row>
    <row r="87" spans="1:5" x14ac:dyDescent="0.35">
      <c r="A87" s="49">
        <v>1933</v>
      </c>
      <c r="B87" s="50">
        <v>80</v>
      </c>
      <c r="C87" s="51">
        <v>160399</v>
      </c>
      <c r="D87" s="52">
        <v>236792</v>
      </c>
      <c r="E87" s="52">
        <v>397191</v>
      </c>
    </row>
    <row r="88" spans="1:5" x14ac:dyDescent="0.35">
      <c r="A88" s="49">
        <v>1932</v>
      </c>
      <c r="B88" s="50">
        <v>81</v>
      </c>
      <c r="C88" s="51">
        <v>158109</v>
      </c>
      <c r="D88" s="52">
        <v>240369</v>
      </c>
      <c r="E88" s="52">
        <v>398478</v>
      </c>
    </row>
    <row r="89" spans="1:5" x14ac:dyDescent="0.35">
      <c r="A89" s="49">
        <v>1931</v>
      </c>
      <c r="B89" s="50">
        <v>82</v>
      </c>
      <c r="C89" s="51">
        <v>145127</v>
      </c>
      <c r="D89" s="52">
        <v>228241</v>
      </c>
      <c r="E89" s="52">
        <v>373368</v>
      </c>
    </row>
    <row r="90" spans="1:5" x14ac:dyDescent="0.35">
      <c r="A90" s="49">
        <v>1930</v>
      </c>
      <c r="B90" s="50">
        <v>83</v>
      </c>
      <c r="C90" s="51">
        <v>134687</v>
      </c>
      <c r="D90" s="52">
        <v>222468</v>
      </c>
      <c r="E90" s="52">
        <v>357155</v>
      </c>
    </row>
    <row r="91" spans="1:5" x14ac:dyDescent="0.35">
      <c r="A91" s="49">
        <v>1929</v>
      </c>
      <c r="B91" s="50">
        <v>84</v>
      </c>
      <c r="C91" s="51">
        <v>116802</v>
      </c>
      <c r="D91" s="52">
        <v>201114</v>
      </c>
      <c r="E91" s="52">
        <v>317916</v>
      </c>
    </row>
    <row r="92" spans="1:5" x14ac:dyDescent="0.35">
      <c r="A92" s="49">
        <v>1928</v>
      </c>
      <c r="B92" s="50">
        <v>85</v>
      </c>
      <c r="C92" s="51">
        <v>104785</v>
      </c>
      <c r="D92" s="52">
        <v>188506</v>
      </c>
      <c r="E92" s="52">
        <v>293291</v>
      </c>
    </row>
    <row r="93" spans="1:5" x14ac:dyDescent="0.35">
      <c r="A93" s="49">
        <v>1927</v>
      </c>
      <c r="B93" s="50">
        <v>86</v>
      </c>
      <c r="C93" s="51">
        <v>90808</v>
      </c>
      <c r="D93" s="52">
        <v>173704</v>
      </c>
      <c r="E93" s="52">
        <v>264512</v>
      </c>
    </row>
    <row r="94" spans="1:5" x14ac:dyDescent="0.35">
      <c r="A94" s="49">
        <v>1926</v>
      </c>
      <c r="B94" s="50">
        <v>87</v>
      </c>
      <c r="C94" s="51">
        <v>79794</v>
      </c>
      <c r="D94" s="52">
        <v>160844</v>
      </c>
      <c r="E94" s="52">
        <v>240638</v>
      </c>
    </row>
    <row r="95" spans="1:5" x14ac:dyDescent="0.35">
      <c r="A95" s="49">
        <v>1925</v>
      </c>
      <c r="B95" s="50">
        <v>88</v>
      </c>
      <c r="C95" s="51">
        <v>68210</v>
      </c>
      <c r="D95" s="52">
        <v>147258</v>
      </c>
      <c r="E95" s="52">
        <v>215468</v>
      </c>
    </row>
    <row r="96" spans="1:5" x14ac:dyDescent="0.35">
      <c r="A96" s="49">
        <v>1924</v>
      </c>
      <c r="B96" s="50">
        <v>89</v>
      </c>
      <c r="C96" s="51">
        <v>56010</v>
      </c>
      <c r="D96" s="52">
        <v>128254</v>
      </c>
      <c r="E96" s="52">
        <v>184264</v>
      </c>
    </row>
    <row r="97" spans="1:5" x14ac:dyDescent="0.35">
      <c r="A97" s="49">
        <v>1923</v>
      </c>
      <c r="B97" s="50">
        <v>90</v>
      </c>
      <c r="C97" s="51">
        <v>46490</v>
      </c>
      <c r="D97" s="52">
        <v>113751</v>
      </c>
      <c r="E97" s="52">
        <v>160241</v>
      </c>
    </row>
    <row r="98" spans="1:5" x14ac:dyDescent="0.35">
      <c r="A98" s="49">
        <v>1922</v>
      </c>
      <c r="B98" s="50">
        <v>91</v>
      </c>
      <c r="C98" s="51">
        <v>37699</v>
      </c>
      <c r="D98" s="52">
        <v>98682</v>
      </c>
      <c r="E98" s="52">
        <v>136381</v>
      </c>
    </row>
    <row r="99" spans="1:5" x14ac:dyDescent="0.35">
      <c r="A99" s="49">
        <v>1921</v>
      </c>
      <c r="B99" s="50">
        <v>92</v>
      </c>
      <c r="C99" s="51">
        <v>30729</v>
      </c>
      <c r="D99" s="52">
        <v>83977</v>
      </c>
      <c r="E99" s="52">
        <v>114706</v>
      </c>
    </row>
    <row r="100" spans="1:5" x14ac:dyDescent="0.35">
      <c r="A100" s="49">
        <v>1920</v>
      </c>
      <c r="B100" s="50">
        <v>93</v>
      </c>
      <c r="C100" s="51">
        <v>23767</v>
      </c>
      <c r="D100" s="52">
        <v>69913</v>
      </c>
      <c r="E100" s="52">
        <v>93680</v>
      </c>
    </row>
    <row r="101" spans="1:5" x14ac:dyDescent="0.35">
      <c r="A101" s="49">
        <v>1919</v>
      </c>
      <c r="B101" s="50">
        <v>94</v>
      </c>
      <c r="C101" s="51">
        <v>10692</v>
      </c>
      <c r="D101" s="52">
        <v>33683</v>
      </c>
      <c r="E101" s="52">
        <v>44375</v>
      </c>
    </row>
    <row r="102" spans="1:5" x14ac:dyDescent="0.35">
      <c r="A102" s="49">
        <v>1918</v>
      </c>
      <c r="B102" s="50">
        <v>95</v>
      </c>
      <c r="C102" s="51">
        <v>6657</v>
      </c>
      <c r="D102" s="52">
        <v>22844</v>
      </c>
      <c r="E102" s="52">
        <v>29501</v>
      </c>
    </row>
    <row r="103" spans="1:5" x14ac:dyDescent="0.35">
      <c r="A103" s="49">
        <v>1917</v>
      </c>
      <c r="B103" s="50">
        <v>96</v>
      </c>
      <c r="C103" s="51">
        <v>4035</v>
      </c>
      <c r="D103" s="52">
        <v>16449</v>
      </c>
      <c r="E103" s="52">
        <v>20484</v>
      </c>
    </row>
    <row r="104" spans="1:5" x14ac:dyDescent="0.35">
      <c r="A104" s="49">
        <v>1916</v>
      </c>
      <c r="B104" s="50">
        <v>97</v>
      </c>
      <c r="C104" s="51">
        <v>2557</v>
      </c>
      <c r="D104" s="52">
        <v>11295</v>
      </c>
      <c r="E104" s="52">
        <v>13852</v>
      </c>
    </row>
    <row r="105" spans="1:5" x14ac:dyDescent="0.35">
      <c r="A105" s="49">
        <v>1915</v>
      </c>
      <c r="B105" s="50">
        <v>98</v>
      </c>
      <c r="C105" s="51">
        <v>2287</v>
      </c>
      <c r="D105" s="52">
        <v>9659</v>
      </c>
      <c r="E105" s="52">
        <v>11946</v>
      </c>
    </row>
    <row r="106" spans="1:5" x14ac:dyDescent="0.35">
      <c r="A106" s="49">
        <v>1914</v>
      </c>
      <c r="B106" s="50">
        <v>99</v>
      </c>
      <c r="C106" s="51">
        <v>2202</v>
      </c>
      <c r="D106" s="52">
        <v>11058</v>
      </c>
      <c r="E106" s="52">
        <v>13260</v>
      </c>
    </row>
    <row r="107" spans="1:5" x14ac:dyDescent="0.35">
      <c r="A107" s="49">
        <v>1913</v>
      </c>
      <c r="B107" s="50">
        <v>100</v>
      </c>
      <c r="C107" s="51">
        <v>1299</v>
      </c>
      <c r="D107" s="52">
        <v>7200</v>
      </c>
      <c r="E107" s="52">
        <v>8499</v>
      </c>
    </row>
    <row r="108" spans="1:5" x14ac:dyDescent="0.35">
      <c r="A108" s="49">
        <v>1912</v>
      </c>
      <c r="B108" s="50">
        <v>101</v>
      </c>
      <c r="C108" s="51">
        <v>803</v>
      </c>
      <c r="D108" s="52">
        <v>4518</v>
      </c>
      <c r="E108" s="52">
        <v>5321</v>
      </c>
    </row>
    <row r="109" spans="1:5" x14ac:dyDescent="0.35">
      <c r="A109" s="49">
        <v>1911</v>
      </c>
      <c r="B109" s="50">
        <v>102</v>
      </c>
      <c r="C109" s="51">
        <v>476</v>
      </c>
      <c r="D109" s="52">
        <v>2866</v>
      </c>
      <c r="E109" s="52">
        <v>3342</v>
      </c>
    </row>
    <row r="110" spans="1:5" x14ac:dyDescent="0.35">
      <c r="A110" s="49">
        <v>1910</v>
      </c>
      <c r="B110" s="50">
        <v>103</v>
      </c>
      <c r="C110" s="51">
        <v>291</v>
      </c>
      <c r="D110" s="52">
        <v>1812</v>
      </c>
      <c r="E110" s="52">
        <v>2103</v>
      </c>
    </row>
    <row r="111" spans="1:5" x14ac:dyDescent="0.35">
      <c r="A111" s="49">
        <v>1909</v>
      </c>
      <c r="B111" s="50">
        <v>104</v>
      </c>
      <c r="C111" s="51">
        <v>133</v>
      </c>
      <c r="D111" s="52">
        <v>889</v>
      </c>
      <c r="E111" s="52">
        <v>1022</v>
      </c>
    </row>
    <row r="112" spans="1:5" x14ac:dyDescent="0.35">
      <c r="A112" s="53" t="s">
        <v>154</v>
      </c>
      <c r="B112" s="54" t="s">
        <v>155</v>
      </c>
      <c r="C112" s="55">
        <v>127</v>
      </c>
      <c r="D112" s="56">
        <v>1177</v>
      </c>
      <c r="E112" s="56">
        <v>1304</v>
      </c>
    </row>
    <row r="113" spans="1:5" ht="13.15" x14ac:dyDescent="0.4">
      <c r="B113" s="57" t="s">
        <v>156</v>
      </c>
      <c r="C113" s="58">
        <f>SUM(C7:C112)</f>
        <v>31010739</v>
      </c>
      <c r="D113" s="58">
        <f>SUM(D7:D112)</f>
        <v>32971339</v>
      </c>
      <c r="E113" s="58">
        <f>SUM(E7:E112)</f>
        <v>63982078</v>
      </c>
    </row>
    <row r="124" spans="1:5" x14ac:dyDescent="0.35">
      <c r="A124" s="59"/>
      <c r="B124" s="59"/>
      <c r="C124" s="59"/>
      <c r="D124" s="59"/>
      <c r="E124" s="59"/>
    </row>
    <row r="125" spans="1:5" x14ac:dyDescent="0.35">
      <c r="A125" s="59"/>
      <c r="B125" s="59"/>
      <c r="C125" s="59"/>
      <c r="D125" s="59"/>
      <c r="E125" s="59"/>
    </row>
    <row r="126" spans="1:5" x14ac:dyDescent="0.35">
      <c r="A126" s="59"/>
      <c r="B126" s="59"/>
      <c r="C126" s="59"/>
      <c r="D126" s="59"/>
      <c r="E126" s="59"/>
    </row>
    <row r="127" spans="1:5" x14ac:dyDescent="0.35">
      <c r="A127" s="59"/>
      <c r="B127" s="59"/>
      <c r="C127" s="59"/>
      <c r="D127" s="59"/>
      <c r="E127" s="59"/>
    </row>
    <row r="128" spans="1:5" x14ac:dyDescent="0.35">
      <c r="A128" s="59"/>
      <c r="B128" s="59"/>
      <c r="C128" s="59"/>
      <c r="D128" s="59"/>
      <c r="E128" s="59"/>
    </row>
    <row r="129" spans="1:5" x14ac:dyDescent="0.35">
      <c r="A129" s="59"/>
      <c r="B129" s="59"/>
      <c r="C129" s="59"/>
      <c r="D129" s="59"/>
      <c r="E129" s="59"/>
    </row>
    <row r="130" spans="1:5" x14ac:dyDescent="0.35">
      <c r="A130" s="59"/>
      <c r="B130" s="59"/>
      <c r="C130" s="59"/>
      <c r="D130" s="59"/>
      <c r="E130" s="59"/>
    </row>
    <row r="131" spans="1:5" x14ac:dyDescent="0.35">
      <c r="A131" s="59"/>
      <c r="B131" s="59"/>
      <c r="C131" s="59"/>
      <c r="D131" s="59"/>
      <c r="E131" s="59"/>
    </row>
    <row r="132" spans="1:5" x14ac:dyDescent="0.35">
      <c r="A132" s="59"/>
      <c r="B132" s="59"/>
      <c r="C132" s="59"/>
      <c r="D132" s="59"/>
      <c r="E132" s="59"/>
    </row>
    <row r="133" spans="1:5" x14ac:dyDescent="0.35">
      <c r="A133" s="59"/>
      <c r="B133" s="59"/>
      <c r="C133" s="59"/>
      <c r="D133" s="59"/>
      <c r="E133" s="59"/>
    </row>
    <row r="134" spans="1:5" x14ac:dyDescent="0.35">
      <c r="A134" s="59"/>
      <c r="B134" s="59"/>
      <c r="C134" s="59"/>
      <c r="D134" s="59"/>
      <c r="E134" s="59"/>
    </row>
    <row r="135" spans="1:5" x14ac:dyDescent="0.35">
      <c r="A135" s="59"/>
      <c r="B135" s="59"/>
      <c r="C135" s="59"/>
      <c r="D135" s="59"/>
      <c r="E135" s="59"/>
    </row>
    <row r="136" spans="1:5" x14ac:dyDescent="0.35">
      <c r="A136" s="59"/>
      <c r="B136" s="59"/>
      <c r="C136" s="59"/>
      <c r="D136" s="59"/>
      <c r="E136" s="59"/>
    </row>
    <row r="137" spans="1:5" x14ac:dyDescent="0.35">
      <c r="A137" s="59"/>
      <c r="B137" s="59"/>
      <c r="C137" s="59"/>
      <c r="D137" s="59"/>
      <c r="E137" s="59"/>
    </row>
    <row r="138" spans="1:5" x14ac:dyDescent="0.35">
      <c r="A138" s="59"/>
      <c r="B138" s="59"/>
      <c r="C138" s="59"/>
      <c r="D138" s="59"/>
      <c r="E138" s="59"/>
    </row>
    <row r="139" spans="1:5" x14ac:dyDescent="0.35">
      <c r="A139" s="59"/>
      <c r="B139" s="59"/>
      <c r="C139" s="59"/>
      <c r="D139" s="59"/>
      <c r="E139" s="59"/>
    </row>
    <row r="140" spans="1:5" x14ac:dyDescent="0.35">
      <c r="A140" s="59"/>
      <c r="B140" s="59"/>
      <c r="C140" s="59"/>
      <c r="D140" s="59"/>
      <c r="E140" s="59"/>
    </row>
    <row r="141" spans="1:5" x14ac:dyDescent="0.35">
      <c r="A141" s="59"/>
      <c r="B141" s="59"/>
      <c r="C141" s="59"/>
      <c r="D141" s="59"/>
      <c r="E141" s="59"/>
    </row>
    <row r="142" spans="1:5" x14ac:dyDescent="0.35">
      <c r="A142" s="59"/>
      <c r="B142" s="59"/>
      <c r="C142" s="59"/>
      <c r="D142" s="59"/>
      <c r="E142" s="59"/>
    </row>
    <row r="143" spans="1:5" x14ac:dyDescent="0.35">
      <c r="A143" s="59"/>
      <c r="B143" s="59"/>
      <c r="C143" s="59"/>
      <c r="D143" s="59"/>
      <c r="E143" s="59"/>
    </row>
    <row r="144" spans="1:5" x14ac:dyDescent="0.35">
      <c r="A144" s="59"/>
      <c r="B144" s="59"/>
      <c r="C144" s="59"/>
      <c r="D144" s="59"/>
      <c r="E144" s="59"/>
    </row>
    <row r="145" spans="1:5" x14ac:dyDescent="0.35">
      <c r="A145" s="59"/>
      <c r="B145" s="59"/>
      <c r="C145" s="59"/>
      <c r="D145" s="59"/>
      <c r="E145" s="59"/>
    </row>
    <row r="146" spans="1:5" x14ac:dyDescent="0.35">
      <c r="A146" s="59"/>
      <c r="B146" s="59"/>
      <c r="C146" s="59"/>
      <c r="D146" s="59"/>
      <c r="E146" s="59"/>
    </row>
  </sheetData>
  <mergeCells count="5">
    <mergeCell ref="A1:E1"/>
    <mergeCell ref="A2:E2"/>
    <mergeCell ref="A3:E3"/>
    <mergeCell ref="A4:E4"/>
    <mergeCell ref="A5:E5"/>
  </mergeCells>
  <pageMargins left="0.78740157499999996" right="0.78740157499999996" top="0.984251969" bottom="0.984251969" header="0.4921259845" footer="0.4921259845"/>
  <pageSetup scale="4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6"/>
  <sheetViews>
    <sheetView workbookViewId="0">
      <selection activeCell="D8" sqref="D8"/>
    </sheetView>
  </sheetViews>
  <sheetFormatPr baseColWidth="10" defaultColWidth="8.796875" defaultRowHeight="12.75" x14ac:dyDescent="0.35"/>
  <cols>
    <col min="1" max="1" width="12.73046875" style="45" customWidth="1"/>
    <col min="2" max="2" width="22.73046875" style="45" customWidth="1"/>
    <col min="3" max="5" width="11.73046875" style="45" customWidth="1"/>
    <col min="6" max="256" width="8.796875" style="45"/>
    <col min="257" max="257" width="12.73046875" style="45" customWidth="1"/>
    <col min="258" max="258" width="22.73046875" style="45" customWidth="1"/>
    <col min="259" max="261" width="11.73046875" style="45" customWidth="1"/>
    <col min="262" max="512" width="8.796875" style="45"/>
    <col min="513" max="513" width="12.73046875" style="45" customWidth="1"/>
    <col min="514" max="514" width="22.73046875" style="45" customWidth="1"/>
    <col min="515" max="517" width="11.73046875" style="45" customWidth="1"/>
    <col min="518" max="768" width="8.796875" style="45"/>
    <col min="769" max="769" width="12.73046875" style="45" customWidth="1"/>
    <col min="770" max="770" width="22.73046875" style="45" customWidth="1"/>
    <col min="771" max="773" width="11.73046875" style="45" customWidth="1"/>
    <col min="774" max="1024" width="8.796875" style="45"/>
    <col min="1025" max="1025" width="12.73046875" style="45" customWidth="1"/>
    <col min="1026" max="1026" width="22.73046875" style="45" customWidth="1"/>
    <col min="1027" max="1029" width="11.73046875" style="45" customWidth="1"/>
    <col min="1030" max="1280" width="8.796875" style="45"/>
    <col min="1281" max="1281" width="12.73046875" style="45" customWidth="1"/>
    <col min="1282" max="1282" width="22.73046875" style="45" customWidth="1"/>
    <col min="1283" max="1285" width="11.73046875" style="45" customWidth="1"/>
    <col min="1286" max="1536" width="8.796875" style="45"/>
    <col min="1537" max="1537" width="12.73046875" style="45" customWidth="1"/>
    <col min="1538" max="1538" width="22.73046875" style="45" customWidth="1"/>
    <col min="1539" max="1541" width="11.73046875" style="45" customWidth="1"/>
    <col min="1542" max="1792" width="8.796875" style="45"/>
    <col min="1793" max="1793" width="12.73046875" style="45" customWidth="1"/>
    <col min="1794" max="1794" width="22.73046875" style="45" customWidth="1"/>
    <col min="1795" max="1797" width="11.73046875" style="45" customWidth="1"/>
    <col min="1798" max="2048" width="8.796875" style="45"/>
    <col min="2049" max="2049" width="12.73046875" style="45" customWidth="1"/>
    <col min="2050" max="2050" width="22.73046875" style="45" customWidth="1"/>
    <col min="2051" max="2053" width="11.73046875" style="45" customWidth="1"/>
    <col min="2054" max="2304" width="8.796875" style="45"/>
    <col min="2305" max="2305" width="12.73046875" style="45" customWidth="1"/>
    <col min="2306" max="2306" width="22.73046875" style="45" customWidth="1"/>
    <col min="2307" max="2309" width="11.73046875" style="45" customWidth="1"/>
    <col min="2310" max="2560" width="8.796875" style="45"/>
    <col min="2561" max="2561" width="12.73046875" style="45" customWidth="1"/>
    <col min="2562" max="2562" width="22.73046875" style="45" customWidth="1"/>
    <col min="2563" max="2565" width="11.73046875" style="45" customWidth="1"/>
    <col min="2566" max="2816" width="8.796875" style="45"/>
    <col min="2817" max="2817" width="12.73046875" style="45" customWidth="1"/>
    <col min="2818" max="2818" width="22.73046875" style="45" customWidth="1"/>
    <col min="2819" max="2821" width="11.73046875" style="45" customWidth="1"/>
    <col min="2822" max="3072" width="8.796875" style="45"/>
    <col min="3073" max="3073" width="12.73046875" style="45" customWidth="1"/>
    <col min="3074" max="3074" width="22.73046875" style="45" customWidth="1"/>
    <col min="3075" max="3077" width="11.73046875" style="45" customWidth="1"/>
    <col min="3078" max="3328" width="8.796875" style="45"/>
    <col min="3329" max="3329" width="12.73046875" style="45" customWidth="1"/>
    <col min="3330" max="3330" width="22.73046875" style="45" customWidth="1"/>
    <col min="3331" max="3333" width="11.73046875" style="45" customWidth="1"/>
    <col min="3334" max="3584" width="8.796875" style="45"/>
    <col min="3585" max="3585" width="12.73046875" style="45" customWidth="1"/>
    <col min="3586" max="3586" width="22.73046875" style="45" customWidth="1"/>
    <col min="3587" max="3589" width="11.73046875" style="45" customWidth="1"/>
    <col min="3590" max="3840" width="8.796875" style="45"/>
    <col min="3841" max="3841" width="12.73046875" style="45" customWidth="1"/>
    <col min="3842" max="3842" width="22.73046875" style="45" customWidth="1"/>
    <col min="3843" max="3845" width="11.73046875" style="45" customWidth="1"/>
    <col min="3846" max="4096" width="8.796875" style="45"/>
    <col min="4097" max="4097" width="12.73046875" style="45" customWidth="1"/>
    <col min="4098" max="4098" width="22.73046875" style="45" customWidth="1"/>
    <col min="4099" max="4101" width="11.73046875" style="45" customWidth="1"/>
    <col min="4102" max="4352" width="8.796875" style="45"/>
    <col min="4353" max="4353" width="12.73046875" style="45" customWidth="1"/>
    <col min="4354" max="4354" width="22.73046875" style="45" customWidth="1"/>
    <col min="4355" max="4357" width="11.73046875" style="45" customWidth="1"/>
    <col min="4358" max="4608" width="8.796875" style="45"/>
    <col min="4609" max="4609" width="12.73046875" style="45" customWidth="1"/>
    <col min="4610" max="4610" width="22.73046875" style="45" customWidth="1"/>
    <col min="4611" max="4613" width="11.73046875" style="45" customWidth="1"/>
    <col min="4614" max="4864" width="8.796875" style="45"/>
    <col min="4865" max="4865" width="12.73046875" style="45" customWidth="1"/>
    <col min="4866" max="4866" width="22.73046875" style="45" customWidth="1"/>
    <col min="4867" max="4869" width="11.73046875" style="45" customWidth="1"/>
    <col min="4870" max="5120" width="8.796875" style="45"/>
    <col min="5121" max="5121" width="12.73046875" style="45" customWidth="1"/>
    <col min="5122" max="5122" width="22.73046875" style="45" customWidth="1"/>
    <col min="5123" max="5125" width="11.73046875" style="45" customWidth="1"/>
    <col min="5126" max="5376" width="8.796875" style="45"/>
    <col min="5377" max="5377" width="12.73046875" style="45" customWidth="1"/>
    <col min="5378" max="5378" width="22.73046875" style="45" customWidth="1"/>
    <col min="5379" max="5381" width="11.73046875" style="45" customWidth="1"/>
    <col min="5382" max="5632" width="8.796875" style="45"/>
    <col min="5633" max="5633" width="12.73046875" style="45" customWidth="1"/>
    <col min="5634" max="5634" width="22.73046875" style="45" customWidth="1"/>
    <col min="5635" max="5637" width="11.73046875" style="45" customWidth="1"/>
    <col min="5638" max="5888" width="8.796875" style="45"/>
    <col min="5889" max="5889" width="12.73046875" style="45" customWidth="1"/>
    <col min="5890" max="5890" width="22.73046875" style="45" customWidth="1"/>
    <col min="5891" max="5893" width="11.73046875" style="45" customWidth="1"/>
    <col min="5894" max="6144" width="8.796875" style="45"/>
    <col min="6145" max="6145" width="12.73046875" style="45" customWidth="1"/>
    <col min="6146" max="6146" width="22.73046875" style="45" customWidth="1"/>
    <col min="6147" max="6149" width="11.73046875" style="45" customWidth="1"/>
    <col min="6150" max="6400" width="8.796875" style="45"/>
    <col min="6401" max="6401" width="12.73046875" style="45" customWidth="1"/>
    <col min="6402" max="6402" width="22.73046875" style="45" customWidth="1"/>
    <col min="6403" max="6405" width="11.73046875" style="45" customWidth="1"/>
    <col min="6406" max="6656" width="8.796875" style="45"/>
    <col min="6657" max="6657" width="12.73046875" style="45" customWidth="1"/>
    <col min="6658" max="6658" width="22.73046875" style="45" customWidth="1"/>
    <col min="6659" max="6661" width="11.73046875" style="45" customWidth="1"/>
    <col min="6662" max="6912" width="8.796875" style="45"/>
    <col min="6913" max="6913" width="12.73046875" style="45" customWidth="1"/>
    <col min="6914" max="6914" width="22.73046875" style="45" customWidth="1"/>
    <col min="6915" max="6917" width="11.73046875" style="45" customWidth="1"/>
    <col min="6918" max="7168" width="8.796875" style="45"/>
    <col min="7169" max="7169" width="12.73046875" style="45" customWidth="1"/>
    <col min="7170" max="7170" width="22.73046875" style="45" customWidth="1"/>
    <col min="7171" max="7173" width="11.73046875" style="45" customWidth="1"/>
    <col min="7174" max="7424" width="8.796875" style="45"/>
    <col min="7425" max="7425" width="12.73046875" style="45" customWidth="1"/>
    <col min="7426" max="7426" width="22.73046875" style="45" customWidth="1"/>
    <col min="7427" max="7429" width="11.73046875" style="45" customWidth="1"/>
    <col min="7430" max="7680" width="8.796875" style="45"/>
    <col min="7681" max="7681" width="12.73046875" style="45" customWidth="1"/>
    <col min="7682" max="7682" width="22.73046875" style="45" customWidth="1"/>
    <col min="7683" max="7685" width="11.73046875" style="45" customWidth="1"/>
    <col min="7686" max="7936" width="8.796875" style="45"/>
    <col min="7937" max="7937" width="12.73046875" style="45" customWidth="1"/>
    <col min="7938" max="7938" width="22.73046875" style="45" customWidth="1"/>
    <col min="7939" max="7941" width="11.73046875" style="45" customWidth="1"/>
    <col min="7942" max="8192" width="8.796875" style="45"/>
    <col min="8193" max="8193" width="12.73046875" style="45" customWidth="1"/>
    <col min="8194" max="8194" width="22.73046875" style="45" customWidth="1"/>
    <col min="8195" max="8197" width="11.73046875" style="45" customWidth="1"/>
    <col min="8198" max="8448" width="8.796875" style="45"/>
    <col min="8449" max="8449" width="12.73046875" style="45" customWidth="1"/>
    <col min="8450" max="8450" width="22.73046875" style="45" customWidth="1"/>
    <col min="8451" max="8453" width="11.73046875" style="45" customWidth="1"/>
    <col min="8454" max="8704" width="8.796875" style="45"/>
    <col min="8705" max="8705" width="12.73046875" style="45" customWidth="1"/>
    <col min="8706" max="8706" width="22.73046875" style="45" customWidth="1"/>
    <col min="8707" max="8709" width="11.73046875" style="45" customWidth="1"/>
    <col min="8710" max="8960" width="8.796875" style="45"/>
    <col min="8961" max="8961" width="12.73046875" style="45" customWidth="1"/>
    <col min="8962" max="8962" width="22.73046875" style="45" customWidth="1"/>
    <col min="8963" max="8965" width="11.73046875" style="45" customWidth="1"/>
    <col min="8966" max="9216" width="8.796875" style="45"/>
    <col min="9217" max="9217" width="12.73046875" style="45" customWidth="1"/>
    <col min="9218" max="9218" width="22.73046875" style="45" customWidth="1"/>
    <col min="9219" max="9221" width="11.73046875" style="45" customWidth="1"/>
    <col min="9222" max="9472" width="8.796875" style="45"/>
    <col min="9473" max="9473" width="12.73046875" style="45" customWidth="1"/>
    <col min="9474" max="9474" width="22.73046875" style="45" customWidth="1"/>
    <col min="9475" max="9477" width="11.73046875" style="45" customWidth="1"/>
    <col min="9478" max="9728" width="8.796875" style="45"/>
    <col min="9729" max="9729" width="12.73046875" style="45" customWidth="1"/>
    <col min="9730" max="9730" width="22.73046875" style="45" customWidth="1"/>
    <col min="9731" max="9733" width="11.73046875" style="45" customWidth="1"/>
    <col min="9734" max="9984" width="8.796875" style="45"/>
    <col min="9985" max="9985" width="12.73046875" style="45" customWidth="1"/>
    <col min="9986" max="9986" width="22.73046875" style="45" customWidth="1"/>
    <col min="9987" max="9989" width="11.73046875" style="45" customWidth="1"/>
    <col min="9990" max="10240" width="8.796875" style="45"/>
    <col min="10241" max="10241" width="12.73046875" style="45" customWidth="1"/>
    <col min="10242" max="10242" width="22.73046875" style="45" customWidth="1"/>
    <col min="10243" max="10245" width="11.73046875" style="45" customWidth="1"/>
    <col min="10246" max="10496" width="8.796875" style="45"/>
    <col min="10497" max="10497" width="12.73046875" style="45" customWidth="1"/>
    <col min="10498" max="10498" width="22.73046875" style="45" customWidth="1"/>
    <col min="10499" max="10501" width="11.73046875" style="45" customWidth="1"/>
    <col min="10502" max="10752" width="8.796875" style="45"/>
    <col min="10753" max="10753" width="12.73046875" style="45" customWidth="1"/>
    <col min="10754" max="10754" width="22.73046875" style="45" customWidth="1"/>
    <col min="10755" max="10757" width="11.73046875" style="45" customWidth="1"/>
    <col min="10758" max="11008" width="8.796875" style="45"/>
    <col min="11009" max="11009" width="12.73046875" style="45" customWidth="1"/>
    <col min="11010" max="11010" width="22.73046875" style="45" customWidth="1"/>
    <col min="11011" max="11013" width="11.73046875" style="45" customWidth="1"/>
    <col min="11014" max="11264" width="8.796875" style="45"/>
    <col min="11265" max="11265" width="12.73046875" style="45" customWidth="1"/>
    <col min="11266" max="11266" width="22.73046875" style="45" customWidth="1"/>
    <col min="11267" max="11269" width="11.73046875" style="45" customWidth="1"/>
    <col min="11270" max="11520" width="8.796875" style="45"/>
    <col min="11521" max="11521" width="12.73046875" style="45" customWidth="1"/>
    <col min="11522" max="11522" width="22.73046875" style="45" customWidth="1"/>
    <col min="11523" max="11525" width="11.73046875" style="45" customWidth="1"/>
    <col min="11526" max="11776" width="8.796875" style="45"/>
    <col min="11777" max="11777" width="12.73046875" style="45" customWidth="1"/>
    <col min="11778" max="11778" width="22.73046875" style="45" customWidth="1"/>
    <col min="11779" max="11781" width="11.73046875" style="45" customWidth="1"/>
    <col min="11782" max="12032" width="8.796875" style="45"/>
    <col min="12033" max="12033" width="12.73046875" style="45" customWidth="1"/>
    <col min="12034" max="12034" width="22.73046875" style="45" customWidth="1"/>
    <col min="12035" max="12037" width="11.73046875" style="45" customWidth="1"/>
    <col min="12038" max="12288" width="8.796875" style="45"/>
    <col min="12289" max="12289" width="12.73046875" style="45" customWidth="1"/>
    <col min="12290" max="12290" width="22.73046875" style="45" customWidth="1"/>
    <col min="12291" max="12293" width="11.73046875" style="45" customWidth="1"/>
    <col min="12294" max="12544" width="8.796875" style="45"/>
    <col min="12545" max="12545" width="12.73046875" style="45" customWidth="1"/>
    <col min="12546" max="12546" width="22.73046875" style="45" customWidth="1"/>
    <col min="12547" max="12549" width="11.73046875" style="45" customWidth="1"/>
    <col min="12550" max="12800" width="8.796875" style="45"/>
    <col min="12801" max="12801" width="12.73046875" style="45" customWidth="1"/>
    <col min="12802" max="12802" width="22.73046875" style="45" customWidth="1"/>
    <col min="12803" max="12805" width="11.73046875" style="45" customWidth="1"/>
    <col min="12806" max="13056" width="8.796875" style="45"/>
    <col min="13057" max="13057" width="12.73046875" style="45" customWidth="1"/>
    <col min="13058" max="13058" width="22.73046875" style="45" customWidth="1"/>
    <col min="13059" max="13061" width="11.73046875" style="45" customWidth="1"/>
    <col min="13062" max="13312" width="8.796875" style="45"/>
    <col min="13313" max="13313" width="12.73046875" style="45" customWidth="1"/>
    <col min="13314" max="13314" width="22.73046875" style="45" customWidth="1"/>
    <col min="13315" max="13317" width="11.73046875" style="45" customWidth="1"/>
    <col min="13318" max="13568" width="8.796875" style="45"/>
    <col min="13569" max="13569" width="12.73046875" style="45" customWidth="1"/>
    <col min="13570" max="13570" width="22.73046875" style="45" customWidth="1"/>
    <col min="13571" max="13573" width="11.73046875" style="45" customWidth="1"/>
    <col min="13574" max="13824" width="8.796875" style="45"/>
    <col min="13825" max="13825" width="12.73046875" style="45" customWidth="1"/>
    <col min="13826" max="13826" width="22.73046875" style="45" customWidth="1"/>
    <col min="13827" max="13829" width="11.73046875" style="45" customWidth="1"/>
    <col min="13830" max="14080" width="8.796875" style="45"/>
    <col min="14081" max="14081" width="12.73046875" style="45" customWidth="1"/>
    <col min="14082" max="14082" width="22.73046875" style="45" customWidth="1"/>
    <col min="14083" max="14085" width="11.73046875" style="45" customWidth="1"/>
    <col min="14086" max="14336" width="8.796875" style="45"/>
    <col min="14337" max="14337" width="12.73046875" style="45" customWidth="1"/>
    <col min="14338" max="14338" width="22.73046875" style="45" customWidth="1"/>
    <col min="14339" max="14341" width="11.73046875" style="45" customWidth="1"/>
    <col min="14342" max="14592" width="8.796875" style="45"/>
    <col min="14593" max="14593" width="12.73046875" style="45" customWidth="1"/>
    <col min="14594" max="14594" width="22.73046875" style="45" customWidth="1"/>
    <col min="14595" max="14597" width="11.73046875" style="45" customWidth="1"/>
    <col min="14598" max="14848" width="8.796875" style="45"/>
    <col min="14849" max="14849" width="12.73046875" style="45" customWidth="1"/>
    <col min="14850" max="14850" width="22.73046875" style="45" customWidth="1"/>
    <col min="14851" max="14853" width="11.73046875" style="45" customWidth="1"/>
    <col min="14854" max="15104" width="8.796875" style="45"/>
    <col min="15105" max="15105" width="12.73046875" style="45" customWidth="1"/>
    <col min="15106" max="15106" width="22.73046875" style="45" customWidth="1"/>
    <col min="15107" max="15109" width="11.73046875" style="45" customWidth="1"/>
    <col min="15110" max="15360" width="8.796875" style="45"/>
    <col min="15361" max="15361" width="12.73046875" style="45" customWidth="1"/>
    <col min="15362" max="15362" width="22.73046875" style="45" customWidth="1"/>
    <col min="15363" max="15365" width="11.73046875" style="45" customWidth="1"/>
    <col min="15366" max="15616" width="8.796875" style="45"/>
    <col min="15617" max="15617" width="12.73046875" style="45" customWidth="1"/>
    <col min="15618" max="15618" width="22.73046875" style="45" customWidth="1"/>
    <col min="15619" max="15621" width="11.73046875" style="45" customWidth="1"/>
    <col min="15622" max="15872" width="8.796875" style="45"/>
    <col min="15873" max="15873" width="12.73046875" style="45" customWidth="1"/>
    <col min="15874" max="15874" width="22.73046875" style="45" customWidth="1"/>
    <col min="15875" max="15877" width="11.73046875" style="45" customWidth="1"/>
    <col min="15878" max="16128" width="8.796875" style="45"/>
    <col min="16129" max="16129" width="12.73046875" style="45" customWidth="1"/>
    <col min="16130" max="16130" width="22.73046875" style="45" customWidth="1"/>
    <col min="16131" max="16133" width="11.73046875" style="45" customWidth="1"/>
    <col min="16134" max="16384" width="8.796875" style="45"/>
  </cols>
  <sheetData>
    <row r="1" spans="1:5" ht="13.15" x14ac:dyDescent="0.4">
      <c r="A1" s="154" t="s">
        <v>157</v>
      </c>
      <c r="B1" s="155"/>
      <c r="C1" s="155"/>
      <c r="D1" s="155"/>
      <c r="E1" s="155"/>
    </row>
    <row r="2" spans="1:5" x14ac:dyDescent="0.35">
      <c r="A2" s="156" t="s">
        <v>147</v>
      </c>
      <c r="B2" s="155"/>
      <c r="C2" s="155"/>
      <c r="D2" s="155"/>
      <c r="E2" s="155"/>
    </row>
    <row r="3" spans="1:5" x14ac:dyDescent="0.35">
      <c r="A3" s="156" t="s">
        <v>148</v>
      </c>
      <c r="B3" s="155"/>
      <c r="C3" s="155"/>
      <c r="D3" s="155"/>
      <c r="E3" s="155"/>
    </row>
    <row r="4" spans="1:5" x14ac:dyDescent="0.35">
      <c r="A4" s="157" t="s">
        <v>149</v>
      </c>
      <c r="B4" s="158"/>
      <c r="C4" s="158"/>
      <c r="D4" s="158"/>
      <c r="E4" s="158"/>
    </row>
    <row r="5" spans="1:5" s="46" customFormat="1" x14ac:dyDescent="0.35">
      <c r="A5" s="159"/>
      <c r="B5" s="160"/>
      <c r="C5" s="160"/>
      <c r="D5" s="160"/>
      <c r="E5" s="160"/>
    </row>
    <row r="6" spans="1:5" ht="26.25" x14ac:dyDescent="0.35">
      <c r="A6" s="47" t="s">
        <v>150</v>
      </c>
      <c r="B6" s="47" t="s">
        <v>151</v>
      </c>
      <c r="C6" s="48" t="s">
        <v>152</v>
      </c>
      <c r="D6" s="48" t="s">
        <v>153</v>
      </c>
      <c r="E6" s="48" t="s">
        <v>1</v>
      </c>
    </row>
    <row r="7" spans="1:5" x14ac:dyDescent="0.35">
      <c r="A7" s="49">
        <v>2014</v>
      </c>
      <c r="B7" s="50">
        <v>0</v>
      </c>
      <c r="C7" s="51">
        <v>384840</v>
      </c>
      <c r="D7" s="52">
        <v>368054</v>
      </c>
      <c r="E7" s="52">
        <v>752894</v>
      </c>
    </row>
    <row r="8" spans="1:5" x14ac:dyDescent="0.35">
      <c r="A8" s="49">
        <v>2013</v>
      </c>
      <c r="B8" s="50">
        <v>1</v>
      </c>
      <c r="C8" s="51">
        <v>387297</v>
      </c>
      <c r="D8" s="52">
        <v>368557</v>
      </c>
      <c r="E8" s="52">
        <v>755854</v>
      </c>
    </row>
    <row r="9" spans="1:5" x14ac:dyDescent="0.35">
      <c r="A9" s="49">
        <v>2012</v>
      </c>
      <c r="B9" s="50">
        <v>2</v>
      </c>
      <c r="C9" s="51">
        <v>391851</v>
      </c>
      <c r="D9" s="52">
        <v>372349</v>
      </c>
      <c r="E9" s="52">
        <v>764200</v>
      </c>
    </row>
    <row r="10" spans="1:5" x14ac:dyDescent="0.35">
      <c r="A10" s="49">
        <v>2011</v>
      </c>
      <c r="B10" s="50">
        <v>3</v>
      </c>
      <c r="C10" s="51">
        <v>395768</v>
      </c>
      <c r="D10" s="52">
        <v>379472</v>
      </c>
      <c r="E10" s="52">
        <v>775240</v>
      </c>
    </row>
    <row r="11" spans="1:5" x14ac:dyDescent="0.35">
      <c r="A11" s="49">
        <v>2010</v>
      </c>
      <c r="B11" s="50">
        <v>4</v>
      </c>
      <c r="C11" s="51">
        <v>408248</v>
      </c>
      <c r="D11" s="52">
        <v>388768</v>
      </c>
      <c r="E11" s="52">
        <v>797016</v>
      </c>
    </row>
    <row r="12" spans="1:5" x14ac:dyDescent="0.35">
      <c r="A12" s="49">
        <v>2009</v>
      </c>
      <c r="B12" s="50">
        <v>5</v>
      </c>
      <c r="C12" s="51">
        <v>407031</v>
      </c>
      <c r="D12" s="52">
        <v>387075</v>
      </c>
      <c r="E12" s="52">
        <v>794106</v>
      </c>
    </row>
    <row r="13" spans="1:5" x14ac:dyDescent="0.35">
      <c r="A13" s="49">
        <v>2008</v>
      </c>
      <c r="B13" s="50">
        <v>6</v>
      </c>
      <c r="C13" s="51">
        <v>409135</v>
      </c>
      <c r="D13" s="52">
        <v>389969</v>
      </c>
      <c r="E13" s="52">
        <v>799104</v>
      </c>
    </row>
    <row r="14" spans="1:5" x14ac:dyDescent="0.35">
      <c r="A14" s="49">
        <v>2007</v>
      </c>
      <c r="B14" s="50">
        <v>7</v>
      </c>
      <c r="C14" s="51">
        <v>406590</v>
      </c>
      <c r="D14" s="52">
        <v>388572</v>
      </c>
      <c r="E14" s="52">
        <v>795162</v>
      </c>
    </row>
    <row r="15" spans="1:5" x14ac:dyDescent="0.35">
      <c r="A15" s="49">
        <v>2006</v>
      </c>
      <c r="B15" s="50">
        <v>8</v>
      </c>
      <c r="C15" s="51">
        <v>414271</v>
      </c>
      <c r="D15" s="52">
        <v>394839</v>
      </c>
      <c r="E15" s="52">
        <v>809110</v>
      </c>
    </row>
    <row r="16" spans="1:5" x14ac:dyDescent="0.35">
      <c r="A16" s="49">
        <v>2005</v>
      </c>
      <c r="B16" s="50">
        <v>9</v>
      </c>
      <c r="C16" s="51">
        <v>405865</v>
      </c>
      <c r="D16" s="52">
        <v>386613</v>
      </c>
      <c r="E16" s="52">
        <v>792478</v>
      </c>
    </row>
    <row r="17" spans="1:5" x14ac:dyDescent="0.35">
      <c r="A17" s="49">
        <v>2004</v>
      </c>
      <c r="B17" s="50">
        <v>10</v>
      </c>
      <c r="C17" s="51">
        <v>403488</v>
      </c>
      <c r="D17" s="52">
        <v>385135</v>
      </c>
      <c r="E17" s="52">
        <v>788623</v>
      </c>
    </row>
    <row r="18" spans="1:5" x14ac:dyDescent="0.35">
      <c r="A18" s="49">
        <v>2003</v>
      </c>
      <c r="B18" s="50">
        <v>11</v>
      </c>
      <c r="C18" s="51">
        <v>401645</v>
      </c>
      <c r="D18" s="52">
        <v>383175</v>
      </c>
      <c r="E18" s="52">
        <v>784820</v>
      </c>
    </row>
    <row r="19" spans="1:5" x14ac:dyDescent="0.35">
      <c r="A19" s="49">
        <v>2002</v>
      </c>
      <c r="B19" s="50">
        <v>12</v>
      </c>
      <c r="C19" s="51">
        <v>404313</v>
      </c>
      <c r="D19" s="52">
        <v>384660</v>
      </c>
      <c r="E19" s="52">
        <v>788973</v>
      </c>
    </row>
    <row r="20" spans="1:5" x14ac:dyDescent="0.35">
      <c r="A20" s="49">
        <v>2001</v>
      </c>
      <c r="B20" s="50">
        <v>13</v>
      </c>
      <c r="C20" s="51">
        <v>410379</v>
      </c>
      <c r="D20" s="52">
        <v>391481</v>
      </c>
      <c r="E20" s="52">
        <v>801860</v>
      </c>
    </row>
    <row r="21" spans="1:5" x14ac:dyDescent="0.35">
      <c r="A21" s="49">
        <v>2000</v>
      </c>
      <c r="B21" s="50">
        <v>14</v>
      </c>
      <c r="C21" s="51">
        <v>419125</v>
      </c>
      <c r="D21" s="52">
        <v>399541</v>
      </c>
      <c r="E21" s="52">
        <v>818666</v>
      </c>
    </row>
    <row r="22" spans="1:5" x14ac:dyDescent="0.35">
      <c r="A22" s="49">
        <v>1999</v>
      </c>
      <c r="B22" s="50">
        <v>15</v>
      </c>
      <c r="C22" s="51">
        <v>401810</v>
      </c>
      <c r="D22" s="52">
        <v>380781</v>
      </c>
      <c r="E22" s="52">
        <v>782591</v>
      </c>
    </row>
    <row r="23" spans="1:5" x14ac:dyDescent="0.35">
      <c r="A23" s="49">
        <v>1998</v>
      </c>
      <c r="B23" s="50">
        <v>16</v>
      </c>
      <c r="C23" s="51">
        <v>400066</v>
      </c>
      <c r="D23" s="52">
        <v>380938</v>
      </c>
      <c r="E23" s="52">
        <v>781004</v>
      </c>
    </row>
    <row r="24" spans="1:5" x14ac:dyDescent="0.35">
      <c r="A24" s="49">
        <v>1997</v>
      </c>
      <c r="B24" s="50">
        <v>17</v>
      </c>
      <c r="C24" s="51">
        <v>392360</v>
      </c>
      <c r="D24" s="52">
        <v>372789</v>
      </c>
      <c r="E24" s="52">
        <v>765149</v>
      </c>
    </row>
    <row r="25" spans="1:5" x14ac:dyDescent="0.35">
      <c r="A25" s="49">
        <v>1996</v>
      </c>
      <c r="B25" s="50">
        <v>18</v>
      </c>
      <c r="C25" s="51">
        <v>391490</v>
      </c>
      <c r="D25" s="52">
        <v>374257</v>
      </c>
      <c r="E25" s="52">
        <v>765747</v>
      </c>
    </row>
    <row r="26" spans="1:5" x14ac:dyDescent="0.35">
      <c r="A26" s="49">
        <v>1995</v>
      </c>
      <c r="B26" s="50">
        <v>19</v>
      </c>
      <c r="C26" s="51">
        <v>383804</v>
      </c>
      <c r="D26" s="52">
        <v>367904</v>
      </c>
      <c r="E26" s="52">
        <v>751708</v>
      </c>
    </row>
    <row r="27" spans="1:5" x14ac:dyDescent="0.35">
      <c r="A27" s="49">
        <v>1994</v>
      </c>
      <c r="B27" s="50">
        <v>20</v>
      </c>
      <c r="C27" s="51">
        <v>368594</v>
      </c>
      <c r="D27" s="52">
        <v>354918</v>
      </c>
      <c r="E27" s="52">
        <v>723512</v>
      </c>
    </row>
    <row r="28" spans="1:5" x14ac:dyDescent="0.35">
      <c r="A28" s="49">
        <v>1993</v>
      </c>
      <c r="B28" s="50">
        <v>21</v>
      </c>
      <c r="C28" s="51">
        <v>361630</v>
      </c>
      <c r="D28" s="52">
        <v>350633</v>
      </c>
      <c r="E28" s="52">
        <v>712263</v>
      </c>
    </row>
    <row r="29" spans="1:5" x14ac:dyDescent="0.35">
      <c r="A29" s="49">
        <v>1992</v>
      </c>
      <c r="B29" s="50">
        <v>22</v>
      </c>
      <c r="C29" s="51">
        <v>377540</v>
      </c>
      <c r="D29" s="52">
        <v>367689</v>
      </c>
      <c r="E29" s="52">
        <v>745229</v>
      </c>
    </row>
    <row r="30" spans="1:5" x14ac:dyDescent="0.35">
      <c r="A30" s="49">
        <v>1991</v>
      </c>
      <c r="B30" s="50">
        <v>23</v>
      </c>
      <c r="C30" s="51">
        <v>377556</v>
      </c>
      <c r="D30" s="52">
        <v>373835</v>
      </c>
      <c r="E30" s="52">
        <v>751391</v>
      </c>
    </row>
    <row r="31" spans="1:5" x14ac:dyDescent="0.35">
      <c r="A31" s="49">
        <v>1990</v>
      </c>
      <c r="B31" s="50">
        <v>24</v>
      </c>
      <c r="C31" s="51">
        <v>381089</v>
      </c>
      <c r="D31" s="52">
        <v>380111</v>
      </c>
      <c r="E31" s="52">
        <v>761200</v>
      </c>
    </row>
    <row r="32" spans="1:5" x14ac:dyDescent="0.35">
      <c r="A32" s="49">
        <v>1989</v>
      </c>
      <c r="B32" s="50">
        <v>25</v>
      </c>
      <c r="C32" s="51">
        <v>377406</v>
      </c>
      <c r="D32" s="52">
        <v>381369</v>
      </c>
      <c r="E32" s="52">
        <v>758775</v>
      </c>
    </row>
    <row r="33" spans="1:5" x14ac:dyDescent="0.35">
      <c r="A33" s="49">
        <v>1988</v>
      </c>
      <c r="B33" s="50">
        <v>26</v>
      </c>
      <c r="C33" s="51">
        <v>379346</v>
      </c>
      <c r="D33" s="52">
        <v>386995</v>
      </c>
      <c r="E33" s="52">
        <v>766341</v>
      </c>
    </row>
    <row r="34" spans="1:5" x14ac:dyDescent="0.35">
      <c r="A34" s="49">
        <v>1987</v>
      </c>
      <c r="B34" s="50">
        <v>27</v>
      </c>
      <c r="C34" s="51">
        <v>379133</v>
      </c>
      <c r="D34" s="52">
        <v>386323</v>
      </c>
      <c r="E34" s="52">
        <v>765456</v>
      </c>
    </row>
    <row r="35" spans="1:5" x14ac:dyDescent="0.35">
      <c r="A35" s="49">
        <v>1986</v>
      </c>
      <c r="B35" s="50">
        <v>28</v>
      </c>
      <c r="C35" s="51">
        <v>383029</v>
      </c>
      <c r="D35" s="52">
        <v>394999</v>
      </c>
      <c r="E35" s="52">
        <v>778028</v>
      </c>
    </row>
    <row r="36" spans="1:5" x14ac:dyDescent="0.35">
      <c r="A36" s="49">
        <v>1985</v>
      </c>
      <c r="B36" s="50">
        <v>29</v>
      </c>
      <c r="C36" s="51">
        <v>382383</v>
      </c>
      <c r="D36" s="52">
        <v>393966</v>
      </c>
      <c r="E36" s="52">
        <v>776349</v>
      </c>
    </row>
    <row r="37" spans="1:5" x14ac:dyDescent="0.35">
      <c r="A37" s="49">
        <v>1984</v>
      </c>
      <c r="B37" s="50">
        <v>30</v>
      </c>
      <c r="C37" s="51">
        <v>379370</v>
      </c>
      <c r="D37" s="52">
        <v>395066</v>
      </c>
      <c r="E37" s="52">
        <v>774436</v>
      </c>
    </row>
    <row r="38" spans="1:5" x14ac:dyDescent="0.35">
      <c r="A38" s="49">
        <v>1983</v>
      </c>
      <c r="B38" s="50">
        <v>31</v>
      </c>
      <c r="C38" s="51">
        <v>376726</v>
      </c>
      <c r="D38" s="52">
        <v>388639</v>
      </c>
      <c r="E38" s="52">
        <v>765365</v>
      </c>
    </row>
    <row r="39" spans="1:5" x14ac:dyDescent="0.35">
      <c r="A39" s="49">
        <v>1982</v>
      </c>
      <c r="B39" s="50">
        <v>32</v>
      </c>
      <c r="C39" s="51">
        <v>402055</v>
      </c>
      <c r="D39" s="52">
        <v>414821</v>
      </c>
      <c r="E39" s="52">
        <v>816876</v>
      </c>
    </row>
    <row r="40" spans="1:5" x14ac:dyDescent="0.35">
      <c r="A40" s="49">
        <v>1981</v>
      </c>
      <c r="B40" s="50">
        <v>33</v>
      </c>
      <c r="C40" s="51">
        <v>405269</v>
      </c>
      <c r="D40" s="52">
        <v>420761</v>
      </c>
      <c r="E40" s="52">
        <v>826030</v>
      </c>
    </row>
    <row r="41" spans="1:5" x14ac:dyDescent="0.35">
      <c r="A41" s="49">
        <v>1980</v>
      </c>
      <c r="B41" s="50">
        <v>34</v>
      </c>
      <c r="C41" s="51">
        <v>413291</v>
      </c>
      <c r="D41" s="52">
        <v>424709</v>
      </c>
      <c r="E41" s="52">
        <v>838000</v>
      </c>
    </row>
    <row r="42" spans="1:5" x14ac:dyDescent="0.35">
      <c r="A42" s="49">
        <v>1979</v>
      </c>
      <c r="B42" s="50">
        <v>35</v>
      </c>
      <c r="C42" s="51">
        <v>391240</v>
      </c>
      <c r="D42" s="52">
        <v>401913</v>
      </c>
      <c r="E42" s="52">
        <v>793153</v>
      </c>
    </row>
    <row r="43" spans="1:5" x14ac:dyDescent="0.35">
      <c r="A43" s="49">
        <v>1978</v>
      </c>
      <c r="B43" s="50">
        <v>36</v>
      </c>
      <c r="C43" s="51">
        <v>385213</v>
      </c>
      <c r="D43" s="52">
        <v>394000</v>
      </c>
      <c r="E43" s="52">
        <v>779213</v>
      </c>
    </row>
    <row r="44" spans="1:5" x14ac:dyDescent="0.35">
      <c r="A44" s="49">
        <v>1977</v>
      </c>
      <c r="B44" s="50">
        <v>37</v>
      </c>
      <c r="C44" s="51">
        <v>391721</v>
      </c>
      <c r="D44" s="52">
        <v>395814</v>
      </c>
      <c r="E44" s="52">
        <v>787535</v>
      </c>
    </row>
    <row r="45" spans="1:5" x14ac:dyDescent="0.35">
      <c r="A45" s="49">
        <v>1976</v>
      </c>
      <c r="B45" s="50">
        <v>38</v>
      </c>
      <c r="C45" s="51">
        <v>382414</v>
      </c>
      <c r="D45" s="52">
        <v>387174</v>
      </c>
      <c r="E45" s="52">
        <v>769588</v>
      </c>
    </row>
    <row r="46" spans="1:5" x14ac:dyDescent="0.35">
      <c r="A46" s="49">
        <v>1975</v>
      </c>
      <c r="B46" s="50">
        <v>39</v>
      </c>
      <c r="C46" s="51">
        <v>392631</v>
      </c>
      <c r="D46" s="52">
        <v>398901</v>
      </c>
      <c r="E46" s="52">
        <v>791532</v>
      </c>
    </row>
    <row r="47" spans="1:5" x14ac:dyDescent="0.35">
      <c r="A47" s="49">
        <v>1974</v>
      </c>
      <c r="B47" s="50">
        <v>40</v>
      </c>
      <c r="C47" s="51">
        <v>417418</v>
      </c>
      <c r="D47" s="52">
        <v>419538</v>
      </c>
      <c r="E47" s="52">
        <v>836956</v>
      </c>
    </row>
    <row r="48" spans="1:5" x14ac:dyDescent="0.35">
      <c r="A48" s="49">
        <v>1973</v>
      </c>
      <c r="B48" s="50">
        <v>41</v>
      </c>
      <c r="C48" s="51">
        <v>440932</v>
      </c>
      <c r="D48" s="52">
        <v>445205</v>
      </c>
      <c r="E48" s="52">
        <v>886137</v>
      </c>
    </row>
    <row r="49" spans="1:5" x14ac:dyDescent="0.35">
      <c r="A49" s="49">
        <v>1972</v>
      </c>
      <c r="B49" s="50">
        <v>42</v>
      </c>
      <c r="C49" s="51">
        <v>452601</v>
      </c>
      <c r="D49" s="52">
        <v>455000</v>
      </c>
      <c r="E49" s="52">
        <v>907601</v>
      </c>
    </row>
    <row r="50" spans="1:5" x14ac:dyDescent="0.35">
      <c r="A50" s="49">
        <v>1971</v>
      </c>
      <c r="B50" s="50">
        <v>43</v>
      </c>
      <c r="C50" s="51">
        <v>449153</v>
      </c>
      <c r="D50" s="52">
        <v>452218</v>
      </c>
      <c r="E50" s="52">
        <v>901371</v>
      </c>
    </row>
    <row r="51" spans="1:5" x14ac:dyDescent="0.35">
      <c r="A51" s="49">
        <v>1970</v>
      </c>
      <c r="B51" s="50">
        <v>44</v>
      </c>
      <c r="C51" s="51">
        <v>440557</v>
      </c>
      <c r="D51" s="52">
        <v>443756</v>
      </c>
      <c r="E51" s="52">
        <v>884313</v>
      </c>
    </row>
    <row r="52" spans="1:5" x14ac:dyDescent="0.35">
      <c r="A52" s="49">
        <v>1969</v>
      </c>
      <c r="B52" s="50">
        <v>45</v>
      </c>
      <c r="C52" s="51">
        <v>431242</v>
      </c>
      <c r="D52" s="52">
        <v>438785</v>
      </c>
      <c r="E52" s="52">
        <v>870027</v>
      </c>
    </row>
    <row r="53" spans="1:5" x14ac:dyDescent="0.35">
      <c r="A53" s="49">
        <v>1968</v>
      </c>
      <c r="B53" s="50">
        <v>46</v>
      </c>
      <c r="C53" s="51">
        <v>425515</v>
      </c>
      <c r="D53" s="52">
        <v>437231</v>
      </c>
      <c r="E53" s="52">
        <v>862746</v>
      </c>
    </row>
    <row r="54" spans="1:5" x14ac:dyDescent="0.35">
      <c r="A54" s="49">
        <v>1967</v>
      </c>
      <c r="B54" s="50">
        <v>47</v>
      </c>
      <c r="C54" s="51">
        <v>423075</v>
      </c>
      <c r="D54" s="52">
        <v>433632</v>
      </c>
      <c r="E54" s="52">
        <v>856707</v>
      </c>
    </row>
    <row r="55" spans="1:5" x14ac:dyDescent="0.35">
      <c r="A55" s="49">
        <v>1966</v>
      </c>
      <c r="B55" s="50">
        <v>48</v>
      </c>
      <c r="C55" s="51">
        <v>434099</v>
      </c>
      <c r="D55" s="52">
        <v>443964</v>
      </c>
      <c r="E55" s="52">
        <v>878063</v>
      </c>
    </row>
    <row r="56" spans="1:5" x14ac:dyDescent="0.35">
      <c r="A56" s="49">
        <v>1965</v>
      </c>
      <c r="B56" s="50">
        <v>49</v>
      </c>
      <c r="C56" s="51">
        <v>435579</v>
      </c>
      <c r="D56" s="52">
        <v>445457</v>
      </c>
      <c r="E56" s="52">
        <v>881036</v>
      </c>
    </row>
    <row r="57" spans="1:5" x14ac:dyDescent="0.35">
      <c r="A57" s="49">
        <v>1964</v>
      </c>
      <c r="B57" s="50">
        <v>50</v>
      </c>
      <c r="C57" s="51">
        <v>438339</v>
      </c>
      <c r="D57" s="52">
        <v>453359</v>
      </c>
      <c r="E57" s="52">
        <v>891698</v>
      </c>
    </row>
    <row r="58" spans="1:5" x14ac:dyDescent="0.35">
      <c r="A58" s="49">
        <v>1963</v>
      </c>
      <c r="B58" s="50">
        <v>51</v>
      </c>
      <c r="C58" s="51">
        <v>433764</v>
      </c>
      <c r="D58" s="52">
        <v>448442</v>
      </c>
      <c r="E58" s="52">
        <v>882206</v>
      </c>
    </row>
    <row r="59" spans="1:5" x14ac:dyDescent="0.35">
      <c r="A59" s="49">
        <v>1962</v>
      </c>
      <c r="B59" s="50">
        <v>52</v>
      </c>
      <c r="C59" s="51">
        <v>417784</v>
      </c>
      <c r="D59" s="52">
        <v>432674</v>
      </c>
      <c r="E59" s="52">
        <v>850458</v>
      </c>
    </row>
    <row r="60" spans="1:5" x14ac:dyDescent="0.35">
      <c r="A60" s="49">
        <v>1961</v>
      </c>
      <c r="B60" s="50">
        <v>53</v>
      </c>
      <c r="C60" s="51">
        <v>416658</v>
      </c>
      <c r="D60" s="52">
        <v>434805</v>
      </c>
      <c r="E60" s="52">
        <v>851463</v>
      </c>
    </row>
    <row r="61" spans="1:5" x14ac:dyDescent="0.35">
      <c r="A61" s="49">
        <v>1960</v>
      </c>
      <c r="B61" s="50">
        <v>54</v>
      </c>
      <c r="C61" s="51">
        <v>414975</v>
      </c>
      <c r="D61" s="52">
        <v>432323</v>
      </c>
      <c r="E61" s="52">
        <v>847298</v>
      </c>
    </row>
    <row r="62" spans="1:5" x14ac:dyDescent="0.35">
      <c r="A62" s="49">
        <v>1959</v>
      </c>
      <c r="B62" s="50">
        <v>55</v>
      </c>
      <c r="C62" s="51">
        <v>411017</v>
      </c>
      <c r="D62" s="52">
        <v>432121</v>
      </c>
      <c r="E62" s="52">
        <v>843138</v>
      </c>
    </row>
    <row r="63" spans="1:5" x14ac:dyDescent="0.35">
      <c r="A63" s="49">
        <v>1958</v>
      </c>
      <c r="B63" s="50">
        <v>56</v>
      </c>
      <c r="C63" s="51">
        <v>401460</v>
      </c>
      <c r="D63" s="52">
        <v>422241</v>
      </c>
      <c r="E63" s="52">
        <v>823701</v>
      </c>
    </row>
    <row r="64" spans="1:5" x14ac:dyDescent="0.35">
      <c r="A64" s="49">
        <v>1957</v>
      </c>
      <c r="B64" s="50">
        <v>57</v>
      </c>
      <c r="C64" s="51">
        <v>398569</v>
      </c>
      <c r="D64" s="52">
        <v>422740</v>
      </c>
      <c r="E64" s="52">
        <v>821309</v>
      </c>
    </row>
    <row r="65" spans="1:5" x14ac:dyDescent="0.35">
      <c r="A65" s="49">
        <v>1956</v>
      </c>
      <c r="B65" s="50">
        <v>58</v>
      </c>
      <c r="C65" s="51">
        <v>393188</v>
      </c>
      <c r="D65" s="52">
        <v>420730</v>
      </c>
      <c r="E65" s="52">
        <v>813918</v>
      </c>
    </row>
    <row r="66" spans="1:5" x14ac:dyDescent="0.35">
      <c r="A66" s="49">
        <v>1955</v>
      </c>
      <c r="B66" s="50">
        <v>59</v>
      </c>
      <c r="C66" s="51">
        <v>386773</v>
      </c>
      <c r="D66" s="52">
        <v>417759</v>
      </c>
      <c r="E66" s="52">
        <v>804532</v>
      </c>
    </row>
    <row r="67" spans="1:5" x14ac:dyDescent="0.35">
      <c r="A67" s="49">
        <v>1954</v>
      </c>
      <c r="B67" s="50">
        <v>60</v>
      </c>
      <c r="C67" s="51">
        <v>387431</v>
      </c>
      <c r="D67" s="52">
        <v>416842</v>
      </c>
      <c r="E67" s="52">
        <v>804273</v>
      </c>
    </row>
    <row r="68" spans="1:5" x14ac:dyDescent="0.35">
      <c r="A68" s="49">
        <v>1953</v>
      </c>
      <c r="B68" s="50">
        <v>61</v>
      </c>
      <c r="C68" s="51">
        <v>377137</v>
      </c>
      <c r="D68" s="52">
        <v>408465</v>
      </c>
      <c r="E68" s="52">
        <v>785602</v>
      </c>
    </row>
    <row r="69" spans="1:5" x14ac:dyDescent="0.35">
      <c r="A69" s="49">
        <v>1952</v>
      </c>
      <c r="B69" s="50">
        <v>62</v>
      </c>
      <c r="C69" s="51">
        <v>382051</v>
      </c>
      <c r="D69" s="52">
        <v>415992</v>
      </c>
      <c r="E69" s="52">
        <v>798043</v>
      </c>
    </row>
    <row r="70" spans="1:5" x14ac:dyDescent="0.35">
      <c r="A70" s="49">
        <v>1951</v>
      </c>
      <c r="B70" s="50">
        <v>63</v>
      </c>
      <c r="C70" s="51">
        <v>371625</v>
      </c>
      <c r="D70" s="52">
        <v>405050</v>
      </c>
      <c r="E70" s="52">
        <v>776675</v>
      </c>
    </row>
    <row r="71" spans="1:5" x14ac:dyDescent="0.35">
      <c r="A71" s="49">
        <v>1950</v>
      </c>
      <c r="B71" s="50">
        <v>64</v>
      </c>
      <c r="C71" s="51">
        <v>386193</v>
      </c>
      <c r="D71" s="52">
        <v>420949</v>
      </c>
      <c r="E71" s="52">
        <v>807142</v>
      </c>
    </row>
    <row r="72" spans="1:5" x14ac:dyDescent="0.35">
      <c r="A72" s="49">
        <v>1949</v>
      </c>
      <c r="B72" s="50">
        <v>65</v>
      </c>
      <c r="C72" s="51">
        <v>376105</v>
      </c>
      <c r="D72" s="52">
        <v>415347</v>
      </c>
      <c r="E72" s="52">
        <v>791452</v>
      </c>
    </row>
    <row r="73" spans="1:5" x14ac:dyDescent="0.35">
      <c r="A73" s="49">
        <v>1948</v>
      </c>
      <c r="B73" s="50">
        <v>66</v>
      </c>
      <c r="C73" s="51">
        <v>376212</v>
      </c>
      <c r="D73" s="52">
        <v>411698</v>
      </c>
      <c r="E73" s="52">
        <v>787910</v>
      </c>
    </row>
    <row r="74" spans="1:5" x14ac:dyDescent="0.35">
      <c r="A74" s="49">
        <v>1947</v>
      </c>
      <c r="B74" s="50">
        <v>67</v>
      </c>
      <c r="C74" s="51">
        <v>365669</v>
      </c>
      <c r="D74" s="52">
        <v>403479</v>
      </c>
      <c r="E74" s="52">
        <v>769148</v>
      </c>
    </row>
    <row r="75" spans="1:5" x14ac:dyDescent="0.35">
      <c r="A75" s="49">
        <v>1946</v>
      </c>
      <c r="B75" s="50">
        <v>68</v>
      </c>
      <c r="C75" s="51">
        <v>344529</v>
      </c>
      <c r="D75" s="52">
        <v>384485</v>
      </c>
      <c r="E75" s="52">
        <v>729014</v>
      </c>
    </row>
    <row r="76" spans="1:5" x14ac:dyDescent="0.35">
      <c r="A76" s="49">
        <v>1945</v>
      </c>
      <c r="B76" s="50">
        <v>69</v>
      </c>
      <c r="C76" s="51">
        <v>257053</v>
      </c>
      <c r="D76" s="52">
        <v>289188</v>
      </c>
      <c r="E76" s="52">
        <v>546241</v>
      </c>
    </row>
    <row r="77" spans="1:5" x14ac:dyDescent="0.35">
      <c r="A77" s="49">
        <v>1944</v>
      </c>
      <c r="B77" s="50">
        <v>70</v>
      </c>
      <c r="C77" s="51">
        <v>248578</v>
      </c>
      <c r="D77" s="52">
        <v>284156</v>
      </c>
      <c r="E77" s="52">
        <v>532734</v>
      </c>
    </row>
    <row r="78" spans="1:5" x14ac:dyDescent="0.35">
      <c r="A78" s="49">
        <v>1943</v>
      </c>
      <c r="B78" s="50">
        <v>71</v>
      </c>
      <c r="C78" s="51">
        <v>240228</v>
      </c>
      <c r="D78" s="52">
        <v>275633</v>
      </c>
      <c r="E78" s="52">
        <v>515861</v>
      </c>
    </row>
    <row r="79" spans="1:5" x14ac:dyDescent="0.35">
      <c r="A79" s="49">
        <v>1942</v>
      </c>
      <c r="B79" s="50">
        <v>72</v>
      </c>
      <c r="C79" s="51">
        <v>220761</v>
      </c>
      <c r="D79" s="52">
        <v>254354</v>
      </c>
      <c r="E79" s="52">
        <v>475115</v>
      </c>
    </row>
    <row r="80" spans="1:5" x14ac:dyDescent="0.35">
      <c r="A80" s="49">
        <v>1941</v>
      </c>
      <c r="B80" s="50">
        <v>73</v>
      </c>
      <c r="C80" s="51">
        <v>193541</v>
      </c>
      <c r="D80" s="52">
        <v>228700</v>
      </c>
      <c r="E80" s="52">
        <v>422241</v>
      </c>
    </row>
    <row r="81" spans="1:5" x14ac:dyDescent="0.35">
      <c r="A81" s="49">
        <v>1940</v>
      </c>
      <c r="B81" s="50">
        <v>74</v>
      </c>
      <c r="C81" s="51">
        <v>198388</v>
      </c>
      <c r="D81" s="52">
        <v>239815</v>
      </c>
      <c r="E81" s="52">
        <v>438203</v>
      </c>
    </row>
    <row r="82" spans="1:5" x14ac:dyDescent="0.35">
      <c r="A82" s="49">
        <v>1939</v>
      </c>
      <c r="B82" s="50">
        <v>75</v>
      </c>
      <c r="C82" s="51">
        <v>203564</v>
      </c>
      <c r="D82" s="52">
        <v>252073</v>
      </c>
      <c r="E82" s="52">
        <v>455637</v>
      </c>
    </row>
    <row r="83" spans="1:5" x14ac:dyDescent="0.35">
      <c r="A83" s="49">
        <v>1938</v>
      </c>
      <c r="B83" s="50">
        <v>76</v>
      </c>
      <c r="C83" s="51">
        <v>196470</v>
      </c>
      <c r="D83" s="52">
        <v>248725</v>
      </c>
      <c r="E83" s="52">
        <v>445195</v>
      </c>
    </row>
    <row r="84" spans="1:5" x14ac:dyDescent="0.35">
      <c r="A84" s="49">
        <v>1937</v>
      </c>
      <c r="B84" s="50">
        <v>77</v>
      </c>
      <c r="C84" s="51">
        <v>186932</v>
      </c>
      <c r="D84" s="52">
        <v>244419</v>
      </c>
      <c r="E84" s="52">
        <v>431351</v>
      </c>
    </row>
    <row r="85" spans="1:5" x14ac:dyDescent="0.35">
      <c r="A85" s="49">
        <v>1936</v>
      </c>
      <c r="B85" s="50">
        <v>78</v>
      </c>
      <c r="C85" s="51">
        <v>181842</v>
      </c>
      <c r="D85" s="52">
        <v>244050</v>
      </c>
      <c r="E85" s="52">
        <v>425892</v>
      </c>
    </row>
    <row r="86" spans="1:5" x14ac:dyDescent="0.35">
      <c r="A86" s="49">
        <v>1935</v>
      </c>
      <c r="B86" s="50">
        <v>79</v>
      </c>
      <c r="C86" s="51">
        <v>171351</v>
      </c>
      <c r="D86" s="52">
        <v>240064</v>
      </c>
      <c r="E86" s="52">
        <v>411415</v>
      </c>
    </row>
    <row r="87" spans="1:5" x14ac:dyDescent="0.35">
      <c r="A87" s="49">
        <v>1934</v>
      </c>
      <c r="B87" s="50">
        <v>80</v>
      </c>
      <c r="C87" s="51">
        <v>166713</v>
      </c>
      <c r="D87" s="52">
        <v>241519</v>
      </c>
      <c r="E87" s="52">
        <v>408232</v>
      </c>
    </row>
    <row r="88" spans="1:5" x14ac:dyDescent="0.35">
      <c r="A88" s="49">
        <v>1933</v>
      </c>
      <c r="B88" s="50">
        <v>81</v>
      </c>
      <c r="C88" s="51">
        <v>152006</v>
      </c>
      <c r="D88" s="52">
        <v>229171</v>
      </c>
      <c r="E88" s="52">
        <v>381177</v>
      </c>
    </row>
    <row r="89" spans="1:5" x14ac:dyDescent="0.35">
      <c r="A89" s="49">
        <v>1932</v>
      </c>
      <c r="B89" s="50">
        <v>82</v>
      </c>
      <c r="C89" s="51">
        <v>148678</v>
      </c>
      <c r="D89" s="52">
        <v>231556</v>
      </c>
      <c r="E89" s="52">
        <v>380234</v>
      </c>
    </row>
    <row r="90" spans="1:5" x14ac:dyDescent="0.35">
      <c r="A90" s="49">
        <v>1931</v>
      </c>
      <c r="B90" s="50">
        <v>83</v>
      </c>
      <c r="C90" s="51">
        <v>136014</v>
      </c>
      <c r="D90" s="52">
        <v>218766</v>
      </c>
      <c r="E90" s="52">
        <v>354780</v>
      </c>
    </row>
    <row r="91" spans="1:5" x14ac:dyDescent="0.35">
      <c r="A91" s="49">
        <v>1930</v>
      </c>
      <c r="B91" s="50">
        <v>84</v>
      </c>
      <c r="C91" s="51">
        <v>124800</v>
      </c>
      <c r="D91" s="52">
        <v>211670</v>
      </c>
      <c r="E91" s="52">
        <v>336470</v>
      </c>
    </row>
    <row r="92" spans="1:5" x14ac:dyDescent="0.35">
      <c r="A92" s="49">
        <v>1929</v>
      </c>
      <c r="B92" s="50">
        <v>85</v>
      </c>
      <c r="C92" s="51">
        <v>107009</v>
      </c>
      <c r="D92" s="52">
        <v>190330</v>
      </c>
      <c r="E92" s="52">
        <v>297339</v>
      </c>
    </row>
    <row r="93" spans="1:5" x14ac:dyDescent="0.35">
      <c r="A93" s="49">
        <v>1928</v>
      </c>
      <c r="B93" s="50">
        <v>86</v>
      </c>
      <c r="C93" s="51">
        <v>94800</v>
      </c>
      <c r="D93" s="52">
        <v>176490</v>
      </c>
      <c r="E93" s="52">
        <v>271290</v>
      </c>
    </row>
    <row r="94" spans="1:5" x14ac:dyDescent="0.35">
      <c r="A94" s="49">
        <v>1927</v>
      </c>
      <c r="B94" s="50">
        <v>87</v>
      </c>
      <c r="C94" s="51">
        <v>81545</v>
      </c>
      <c r="D94" s="52">
        <v>161079</v>
      </c>
      <c r="E94" s="52">
        <v>242624</v>
      </c>
    </row>
    <row r="95" spans="1:5" x14ac:dyDescent="0.35">
      <c r="A95" s="49">
        <v>1926</v>
      </c>
      <c r="B95" s="50">
        <v>88</v>
      </c>
      <c r="C95" s="51">
        <v>70236</v>
      </c>
      <c r="D95" s="52">
        <v>147453</v>
      </c>
      <c r="E95" s="52">
        <v>217689</v>
      </c>
    </row>
    <row r="96" spans="1:5" x14ac:dyDescent="0.35">
      <c r="A96" s="49">
        <v>1925</v>
      </c>
      <c r="B96" s="50">
        <v>89</v>
      </c>
      <c r="C96" s="51">
        <v>58951</v>
      </c>
      <c r="D96" s="52">
        <v>133316</v>
      </c>
      <c r="E96" s="52">
        <v>192267</v>
      </c>
    </row>
    <row r="97" spans="1:5" x14ac:dyDescent="0.35">
      <c r="A97" s="49">
        <v>1924</v>
      </c>
      <c r="B97" s="50">
        <v>90</v>
      </c>
      <c r="C97" s="51">
        <v>47934</v>
      </c>
      <c r="D97" s="52">
        <v>114779</v>
      </c>
      <c r="E97" s="52">
        <v>162713</v>
      </c>
    </row>
    <row r="98" spans="1:5" x14ac:dyDescent="0.35">
      <c r="A98" s="49">
        <v>1923</v>
      </c>
      <c r="B98" s="50">
        <v>91</v>
      </c>
      <c r="C98" s="51">
        <v>38787</v>
      </c>
      <c r="D98" s="52">
        <v>99678</v>
      </c>
      <c r="E98" s="52">
        <v>138465</v>
      </c>
    </row>
    <row r="99" spans="1:5" x14ac:dyDescent="0.35">
      <c r="A99" s="49">
        <v>1922</v>
      </c>
      <c r="B99" s="50">
        <v>92</v>
      </c>
      <c r="C99" s="51">
        <v>31169</v>
      </c>
      <c r="D99" s="52">
        <v>85351</v>
      </c>
      <c r="E99" s="52">
        <v>116520</v>
      </c>
    </row>
    <row r="100" spans="1:5" x14ac:dyDescent="0.35">
      <c r="A100" s="49">
        <v>1921</v>
      </c>
      <c r="B100" s="50">
        <v>93</v>
      </c>
      <c r="C100" s="51">
        <v>24702</v>
      </c>
      <c r="D100" s="52">
        <v>71181</v>
      </c>
      <c r="E100" s="52">
        <v>95883</v>
      </c>
    </row>
    <row r="101" spans="1:5" x14ac:dyDescent="0.35">
      <c r="A101" s="49">
        <v>1920</v>
      </c>
      <c r="B101" s="50">
        <v>94</v>
      </c>
      <c r="C101" s="51">
        <v>18503</v>
      </c>
      <c r="D101" s="52">
        <v>57975</v>
      </c>
      <c r="E101" s="52">
        <v>76478</v>
      </c>
    </row>
    <row r="102" spans="1:5" x14ac:dyDescent="0.35">
      <c r="A102" s="49">
        <v>1919</v>
      </c>
      <c r="B102" s="50">
        <v>95</v>
      </c>
      <c r="C102" s="51">
        <v>8243</v>
      </c>
      <c r="D102" s="52">
        <v>27133</v>
      </c>
      <c r="E102" s="52">
        <v>35376</v>
      </c>
    </row>
    <row r="103" spans="1:5" x14ac:dyDescent="0.35">
      <c r="A103" s="49">
        <v>1918</v>
      </c>
      <c r="B103" s="50">
        <v>96</v>
      </c>
      <c r="C103" s="51">
        <v>4993</v>
      </c>
      <c r="D103" s="52">
        <v>17937</v>
      </c>
      <c r="E103" s="52">
        <v>22930</v>
      </c>
    </row>
    <row r="104" spans="1:5" x14ac:dyDescent="0.35">
      <c r="A104" s="49">
        <v>1917</v>
      </c>
      <c r="B104" s="50">
        <v>97</v>
      </c>
      <c r="C104" s="51">
        <v>2865</v>
      </c>
      <c r="D104" s="52">
        <v>12696</v>
      </c>
      <c r="E104" s="52">
        <v>15561</v>
      </c>
    </row>
    <row r="105" spans="1:5" x14ac:dyDescent="0.35">
      <c r="A105" s="49">
        <v>1916</v>
      </c>
      <c r="B105" s="50">
        <v>98</v>
      </c>
      <c r="C105" s="51">
        <v>1817</v>
      </c>
      <c r="D105" s="52">
        <v>8544</v>
      </c>
      <c r="E105" s="52">
        <v>10361</v>
      </c>
    </row>
    <row r="106" spans="1:5" x14ac:dyDescent="0.35">
      <c r="A106" s="49">
        <v>1915</v>
      </c>
      <c r="B106" s="50">
        <v>99</v>
      </c>
      <c r="C106" s="51">
        <v>1629</v>
      </c>
      <c r="D106" s="52">
        <v>7031</v>
      </c>
      <c r="E106" s="52">
        <v>8660</v>
      </c>
    </row>
    <row r="107" spans="1:5" x14ac:dyDescent="0.35">
      <c r="A107" s="49">
        <v>1914</v>
      </c>
      <c r="B107" s="50">
        <v>100</v>
      </c>
      <c r="C107" s="51">
        <v>1547</v>
      </c>
      <c r="D107" s="52">
        <v>7878</v>
      </c>
      <c r="E107" s="52">
        <v>9425</v>
      </c>
    </row>
    <row r="108" spans="1:5" x14ac:dyDescent="0.35">
      <c r="A108" s="49">
        <v>1913</v>
      </c>
      <c r="B108" s="50">
        <v>101</v>
      </c>
      <c r="C108" s="51">
        <v>841</v>
      </c>
      <c r="D108" s="52">
        <v>4873</v>
      </c>
      <c r="E108" s="52">
        <v>5714</v>
      </c>
    </row>
    <row r="109" spans="1:5" x14ac:dyDescent="0.35">
      <c r="A109" s="49">
        <v>1912</v>
      </c>
      <c r="B109" s="50">
        <v>102</v>
      </c>
      <c r="C109" s="51">
        <v>554</v>
      </c>
      <c r="D109" s="52">
        <v>2968</v>
      </c>
      <c r="E109" s="52">
        <v>3522</v>
      </c>
    </row>
    <row r="110" spans="1:5" x14ac:dyDescent="0.35">
      <c r="A110" s="49">
        <v>1911</v>
      </c>
      <c r="B110" s="50">
        <v>103</v>
      </c>
      <c r="C110" s="51">
        <v>337</v>
      </c>
      <c r="D110" s="52">
        <v>1979</v>
      </c>
      <c r="E110" s="52">
        <v>2316</v>
      </c>
    </row>
    <row r="111" spans="1:5" x14ac:dyDescent="0.35">
      <c r="A111" s="49">
        <v>1910</v>
      </c>
      <c r="B111" s="50">
        <v>104</v>
      </c>
      <c r="C111" s="51">
        <v>198</v>
      </c>
      <c r="D111" s="52">
        <v>1214</v>
      </c>
      <c r="E111" s="52">
        <v>1412</v>
      </c>
    </row>
    <row r="112" spans="1:5" x14ac:dyDescent="0.35">
      <c r="A112" s="53" t="s">
        <v>158</v>
      </c>
      <c r="B112" s="54" t="s">
        <v>155</v>
      </c>
      <c r="C112" s="55">
        <v>133</v>
      </c>
      <c r="D112" s="56">
        <v>1272</v>
      </c>
      <c r="E112" s="56">
        <v>1405</v>
      </c>
    </row>
    <row r="113" spans="2:5" ht="13.15" x14ac:dyDescent="0.4">
      <c r="B113" s="57" t="s">
        <v>156</v>
      </c>
      <c r="C113" s="60">
        <f>SUM(C7:C112)</f>
        <v>31160374</v>
      </c>
      <c r="D113" s="60">
        <f>SUM(D7:D112)</f>
        <v>33116868</v>
      </c>
      <c r="E113" s="60">
        <f>SUM(E7:E112)</f>
        <v>64277242</v>
      </c>
    </row>
    <row r="124" spans="2:5" x14ac:dyDescent="0.35">
      <c r="B124" s="59"/>
      <c r="C124" s="59"/>
      <c r="D124" s="59"/>
      <c r="E124" s="59"/>
    </row>
    <row r="125" spans="2:5" x14ac:dyDescent="0.35">
      <c r="B125" s="59"/>
      <c r="C125" s="59"/>
      <c r="D125" s="59"/>
      <c r="E125" s="59"/>
    </row>
    <row r="126" spans="2:5" x14ac:dyDescent="0.35">
      <c r="B126" s="59"/>
      <c r="C126" s="59"/>
      <c r="D126" s="59"/>
      <c r="E126" s="59"/>
    </row>
    <row r="127" spans="2:5" x14ac:dyDescent="0.35">
      <c r="B127" s="59"/>
      <c r="C127" s="59"/>
      <c r="D127" s="59"/>
      <c r="E127" s="59"/>
    </row>
    <row r="128" spans="2:5" x14ac:dyDescent="0.35">
      <c r="B128" s="59"/>
      <c r="C128" s="59"/>
      <c r="D128" s="59"/>
      <c r="E128" s="59"/>
    </row>
    <row r="129" spans="2:5" x14ac:dyDescent="0.35">
      <c r="B129" s="59"/>
      <c r="C129" s="59"/>
      <c r="D129" s="59"/>
      <c r="E129" s="59"/>
    </row>
    <row r="130" spans="2:5" x14ac:dyDescent="0.35">
      <c r="B130" s="59"/>
      <c r="C130" s="59"/>
      <c r="D130" s="59"/>
      <c r="E130" s="59"/>
    </row>
    <row r="131" spans="2:5" x14ac:dyDescent="0.35">
      <c r="B131" s="59"/>
      <c r="C131" s="59"/>
      <c r="D131" s="59"/>
      <c r="E131" s="59"/>
    </row>
    <row r="132" spans="2:5" x14ac:dyDescent="0.35">
      <c r="B132" s="59"/>
      <c r="C132" s="59"/>
      <c r="D132" s="59"/>
      <c r="E132" s="59"/>
    </row>
    <row r="133" spans="2:5" x14ac:dyDescent="0.35">
      <c r="B133" s="59"/>
      <c r="C133" s="59"/>
      <c r="D133" s="59"/>
      <c r="E133" s="59"/>
    </row>
    <row r="134" spans="2:5" x14ac:dyDescent="0.35">
      <c r="B134" s="59"/>
      <c r="C134" s="59"/>
      <c r="D134" s="59"/>
      <c r="E134" s="59"/>
    </row>
    <row r="135" spans="2:5" x14ac:dyDescent="0.35">
      <c r="B135" s="59"/>
      <c r="C135" s="59"/>
      <c r="D135" s="59"/>
      <c r="E135" s="59"/>
    </row>
    <row r="136" spans="2:5" x14ac:dyDescent="0.35">
      <c r="B136" s="59"/>
      <c r="C136" s="59"/>
      <c r="D136" s="59"/>
      <c r="E136" s="59"/>
    </row>
    <row r="137" spans="2:5" x14ac:dyDescent="0.35">
      <c r="B137" s="59"/>
      <c r="C137" s="59"/>
      <c r="D137" s="59"/>
      <c r="E137" s="59"/>
    </row>
    <row r="138" spans="2:5" x14ac:dyDescent="0.35">
      <c r="B138" s="59"/>
      <c r="C138" s="59"/>
      <c r="D138" s="59"/>
      <c r="E138" s="59"/>
    </row>
    <row r="139" spans="2:5" x14ac:dyDescent="0.35">
      <c r="B139" s="59"/>
      <c r="C139" s="59"/>
      <c r="D139" s="59"/>
      <c r="E139" s="59"/>
    </row>
    <row r="140" spans="2:5" x14ac:dyDescent="0.35">
      <c r="B140" s="59"/>
      <c r="C140" s="59"/>
      <c r="D140" s="59"/>
      <c r="E140" s="59"/>
    </row>
    <row r="141" spans="2:5" x14ac:dyDescent="0.35">
      <c r="B141" s="59"/>
      <c r="C141" s="59"/>
      <c r="D141" s="59"/>
      <c r="E141" s="59"/>
    </row>
    <row r="142" spans="2:5" x14ac:dyDescent="0.35">
      <c r="B142" s="59"/>
      <c r="C142" s="59"/>
      <c r="D142" s="59"/>
      <c r="E142" s="59"/>
    </row>
    <row r="143" spans="2:5" x14ac:dyDescent="0.35">
      <c r="B143" s="59"/>
      <c r="C143" s="59"/>
      <c r="D143" s="59"/>
      <c r="E143" s="59"/>
    </row>
    <row r="144" spans="2:5" x14ac:dyDescent="0.35">
      <c r="B144" s="59"/>
      <c r="C144" s="59"/>
      <c r="D144" s="59"/>
      <c r="E144" s="59"/>
    </row>
    <row r="145" spans="2:5" x14ac:dyDescent="0.35">
      <c r="B145" s="59"/>
      <c r="C145" s="59"/>
      <c r="D145" s="59"/>
      <c r="E145" s="59"/>
    </row>
    <row r="146" spans="2:5" x14ac:dyDescent="0.35">
      <c r="B146" s="59"/>
      <c r="C146" s="59"/>
      <c r="D146" s="59"/>
      <c r="E146" s="59"/>
    </row>
  </sheetData>
  <mergeCells count="5">
    <mergeCell ref="A1:E1"/>
    <mergeCell ref="A2:E2"/>
    <mergeCell ref="A3:E3"/>
    <mergeCell ref="A4:E4"/>
    <mergeCell ref="A5:E5"/>
  </mergeCells>
  <pageMargins left="0.78740157499999996" right="0.78740157499999996" top="0.984251969" bottom="0.984251969" header="0.4921259845" footer="0.4921259845"/>
  <pageSetup scale="4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157"/>
  <sheetViews>
    <sheetView zoomScaleNormal="75" workbookViewId="0">
      <pane xSplit="1" ySplit="9" topLeftCell="B37" activePane="bottomRight" state="frozen"/>
      <selection pane="topRight" activeCell="B1" sqref="B1"/>
      <selection pane="bottomLeft" activeCell="A10" sqref="A10"/>
      <selection pane="bottomRight" activeCell="B11" sqref="B11"/>
    </sheetView>
  </sheetViews>
  <sheetFormatPr baseColWidth="10" defaultColWidth="11.33203125" defaultRowHeight="13.15" x14ac:dyDescent="0.4"/>
  <cols>
    <col min="1" max="1" width="6.265625" style="81" customWidth="1"/>
    <col min="2" max="4" width="8.19921875" style="81" customWidth="1"/>
    <col min="5" max="7" width="8" style="81" customWidth="1"/>
    <col min="8" max="10" width="8.73046875" style="81" customWidth="1"/>
    <col min="11" max="16384" width="11.33203125" style="81"/>
  </cols>
  <sheetData>
    <row r="1" spans="1:12" x14ac:dyDescent="0.4">
      <c r="A1" s="81" t="s">
        <v>215</v>
      </c>
    </row>
    <row r="2" spans="1:12" x14ac:dyDescent="0.4">
      <c r="A2" s="82"/>
      <c r="B2" s="82"/>
      <c r="C2" s="82"/>
      <c r="D2" s="82"/>
      <c r="E2" s="82"/>
      <c r="F2" s="82"/>
      <c r="G2" s="82"/>
      <c r="H2" s="82"/>
      <c r="I2" s="82"/>
      <c r="J2" s="82"/>
    </row>
    <row r="3" spans="1:12" x14ac:dyDescent="0.4">
      <c r="A3" s="83"/>
      <c r="B3" s="84"/>
      <c r="C3" s="85"/>
      <c r="D3" s="86"/>
      <c r="E3" s="84"/>
      <c r="F3" s="85"/>
      <c r="G3" s="86"/>
      <c r="H3" s="86"/>
      <c r="I3" s="83"/>
      <c r="J3" s="86"/>
    </row>
    <row r="4" spans="1:12" ht="12.75" customHeight="1" x14ac:dyDescent="0.4">
      <c r="A4" s="87"/>
      <c r="B4" s="161" t="s">
        <v>216</v>
      </c>
      <c r="C4" s="162"/>
      <c r="D4" s="163"/>
      <c r="E4" s="164" t="s">
        <v>217</v>
      </c>
      <c r="F4" s="165"/>
      <c r="G4" s="166"/>
      <c r="H4" s="88" t="s">
        <v>177</v>
      </c>
      <c r="I4" s="89" t="s">
        <v>177</v>
      </c>
      <c r="J4" s="88" t="s">
        <v>177</v>
      </c>
    </row>
    <row r="5" spans="1:12" x14ac:dyDescent="0.4">
      <c r="A5" s="89"/>
      <c r="B5" s="90"/>
      <c r="C5" s="91"/>
      <c r="D5" s="92"/>
      <c r="E5" s="93"/>
      <c r="F5" s="94"/>
      <c r="G5" s="95"/>
      <c r="H5" s="88" t="s">
        <v>218</v>
      </c>
      <c r="I5" s="89" t="s">
        <v>218</v>
      </c>
      <c r="J5" s="88" t="s">
        <v>219</v>
      </c>
    </row>
    <row r="6" spans="1:12" x14ac:dyDescent="0.4">
      <c r="A6" s="89"/>
      <c r="B6" s="96"/>
      <c r="C6" s="97"/>
      <c r="D6" s="96"/>
      <c r="E6" s="97"/>
      <c r="F6" s="96"/>
      <c r="G6" s="97"/>
      <c r="H6" s="88" t="s">
        <v>220</v>
      </c>
      <c r="I6" s="89" t="s">
        <v>220</v>
      </c>
      <c r="J6" s="88" t="s">
        <v>220</v>
      </c>
    </row>
    <row r="7" spans="1:12" x14ac:dyDescent="0.4">
      <c r="A7" s="89" t="s">
        <v>221</v>
      </c>
      <c r="B7" s="96" t="s">
        <v>156</v>
      </c>
      <c r="C7" s="89" t="s">
        <v>177</v>
      </c>
      <c r="D7" s="96" t="s">
        <v>176</v>
      </c>
      <c r="E7" s="89" t="s">
        <v>156</v>
      </c>
      <c r="F7" s="96" t="s">
        <v>177</v>
      </c>
      <c r="G7" s="89" t="s">
        <v>176</v>
      </c>
      <c r="H7" s="88" t="s">
        <v>222</v>
      </c>
      <c r="I7" s="89" t="s">
        <v>223</v>
      </c>
      <c r="J7" s="88" t="s">
        <v>223</v>
      </c>
    </row>
    <row r="8" spans="1:12" x14ac:dyDescent="0.4">
      <c r="A8" s="89"/>
      <c r="B8" s="96"/>
      <c r="C8" s="89"/>
      <c r="D8" s="96"/>
      <c r="E8" s="89"/>
      <c r="F8" s="96"/>
      <c r="G8" s="89"/>
      <c r="H8" s="88" t="s">
        <v>224</v>
      </c>
      <c r="I8" s="89" t="s">
        <v>225</v>
      </c>
      <c r="J8" s="89" t="s">
        <v>219</v>
      </c>
    </row>
    <row r="9" spans="1:12" x14ac:dyDescent="0.4">
      <c r="A9" s="98"/>
      <c r="B9" s="99"/>
      <c r="C9" s="98"/>
      <c r="D9" s="99"/>
      <c r="E9" s="98"/>
      <c r="F9" s="99"/>
      <c r="G9" s="98"/>
      <c r="H9" s="100"/>
      <c r="I9" s="100"/>
      <c r="J9" s="100"/>
    </row>
    <row r="11" spans="1:12" x14ac:dyDescent="0.4">
      <c r="A11" s="81">
        <v>1901</v>
      </c>
      <c r="B11" s="101">
        <v>917075</v>
      </c>
      <c r="C11" s="101">
        <v>468125</v>
      </c>
      <c r="D11" s="101">
        <v>448950</v>
      </c>
      <c r="E11" s="101">
        <v>32410</v>
      </c>
      <c r="F11" s="101">
        <v>18522</v>
      </c>
      <c r="G11" s="101">
        <v>13888</v>
      </c>
      <c r="H11" s="102">
        <v>51</v>
      </c>
      <c r="I11" s="102">
        <v>104.3</v>
      </c>
      <c r="J11" s="102">
        <v>133.4</v>
      </c>
    </row>
    <row r="12" spans="1:12" x14ac:dyDescent="0.4">
      <c r="A12" s="81">
        <v>1902</v>
      </c>
      <c r="B12" s="101">
        <v>904434</v>
      </c>
      <c r="C12" s="101">
        <v>462097</v>
      </c>
      <c r="D12" s="101">
        <v>442337</v>
      </c>
      <c r="E12" s="101">
        <v>32000</v>
      </c>
      <c r="F12" s="101">
        <v>18172</v>
      </c>
      <c r="G12" s="101">
        <v>13828</v>
      </c>
      <c r="H12" s="102">
        <v>51.1</v>
      </c>
      <c r="I12" s="102">
        <v>104.5</v>
      </c>
      <c r="J12" s="102">
        <v>131.4</v>
      </c>
      <c r="L12" s="81">
        <v>1</v>
      </c>
    </row>
    <row r="13" spans="1:12" x14ac:dyDescent="0.4">
      <c r="A13" s="81">
        <v>1903</v>
      </c>
      <c r="B13" s="101">
        <v>884498</v>
      </c>
      <c r="C13" s="101">
        <v>451510</v>
      </c>
      <c r="D13" s="101">
        <v>432988</v>
      </c>
      <c r="E13" s="101">
        <v>31076</v>
      </c>
      <c r="F13" s="101">
        <v>17875</v>
      </c>
      <c r="G13" s="101">
        <v>13201</v>
      </c>
      <c r="H13" s="102">
        <v>51</v>
      </c>
      <c r="I13" s="102">
        <v>104.3</v>
      </c>
      <c r="J13" s="102">
        <v>135.4</v>
      </c>
    </row>
    <row r="14" spans="1:12" x14ac:dyDescent="0.4">
      <c r="A14" s="81">
        <v>1904</v>
      </c>
      <c r="B14" s="101">
        <v>877091</v>
      </c>
      <c r="C14" s="101">
        <v>447651</v>
      </c>
      <c r="D14" s="101">
        <v>429440</v>
      </c>
      <c r="E14" s="101">
        <v>30673</v>
      </c>
      <c r="F14" s="101">
        <v>17299</v>
      </c>
      <c r="G14" s="101">
        <v>13374</v>
      </c>
      <c r="H14" s="102">
        <v>51</v>
      </c>
      <c r="I14" s="102">
        <v>104.2</v>
      </c>
      <c r="J14" s="102">
        <v>129.4</v>
      </c>
    </row>
    <row r="15" spans="1:12" x14ac:dyDescent="0.4">
      <c r="A15" s="81">
        <v>1905</v>
      </c>
      <c r="B15" s="101">
        <v>865604</v>
      </c>
      <c r="C15" s="101">
        <v>442397</v>
      </c>
      <c r="D15" s="101">
        <v>423207</v>
      </c>
      <c r="E15" s="101">
        <v>30108</v>
      </c>
      <c r="F15" s="101">
        <v>17289</v>
      </c>
      <c r="G15" s="101">
        <v>12819</v>
      </c>
      <c r="H15" s="102">
        <v>51.1</v>
      </c>
      <c r="I15" s="102">
        <v>104.5</v>
      </c>
      <c r="J15" s="102">
        <v>134.9</v>
      </c>
    </row>
    <row r="16" spans="1:12" x14ac:dyDescent="0.4">
      <c r="A16" s="81">
        <v>1906</v>
      </c>
      <c r="B16" s="101">
        <v>864745</v>
      </c>
      <c r="C16" s="101">
        <v>441358</v>
      </c>
      <c r="D16" s="101">
        <v>423387</v>
      </c>
      <c r="E16" s="101">
        <v>29671</v>
      </c>
      <c r="F16" s="101">
        <v>16977</v>
      </c>
      <c r="G16" s="101">
        <v>12694</v>
      </c>
      <c r="H16" s="102">
        <v>51</v>
      </c>
      <c r="I16" s="102">
        <v>104.2</v>
      </c>
      <c r="J16" s="102">
        <v>133.69999999999999</v>
      </c>
    </row>
    <row r="17" spans="1:10" x14ac:dyDescent="0.4">
      <c r="A17" s="81">
        <v>1907</v>
      </c>
      <c r="B17" s="101">
        <v>829632</v>
      </c>
      <c r="C17" s="101">
        <v>424692</v>
      </c>
      <c r="D17" s="101">
        <v>404940</v>
      </c>
      <c r="E17" s="101">
        <v>29208</v>
      </c>
      <c r="F17" s="101">
        <v>16675</v>
      </c>
      <c r="G17" s="101">
        <v>12533</v>
      </c>
      <c r="H17" s="102">
        <v>51.2</v>
      </c>
      <c r="I17" s="102">
        <v>104.9</v>
      </c>
      <c r="J17" s="102">
        <v>133</v>
      </c>
    </row>
    <row r="18" spans="1:10" x14ac:dyDescent="0.4">
      <c r="A18" s="81">
        <v>1908</v>
      </c>
      <c r="B18" s="101">
        <v>848982</v>
      </c>
      <c r="C18" s="101">
        <v>435027</v>
      </c>
      <c r="D18" s="101">
        <v>413955</v>
      </c>
      <c r="E18" s="101">
        <v>29834</v>
      </c>
      <c r="F18" s="101">
        <v>16914</v>
      </c>
      <c r="G18" s="101">
        <v>12920</v>
      </c>
      <c r="H18" s="102">
        <v>51.2</v>
      </c>
      <c r="I18" s="102">
        <v>105.1</v>
      </c>
      <c r="J18" s="102">
        <v>130.9</v>
      </c>
    </row>
    <row r="19" spans="1:10" x14ac:dyDescent="0.4">
      <c r="A19" s="81">
        <v>1909</v>
      </c>
      <c r="B19" s="101">
        <v>824739</v>
      </c>
      <c r="C19" s="101">
        <v>421882</v>
      </c>
      <c r="D19" s="101">
        <v>402857</v>
      </c>
      <c r="E19" s="101">
        <v>28688</v>
      </c>
      <c r="F19" s="101">
        <v>16378</v>
      </c>
      <c r="G19" s="101">
        <v>12310</v>
      </c>
      <c r="H19" s="102">
        <v>51.2</v>
      </c>
      <c r="I19" s="102">
        <v>104.7</v>
      </c>
      <c r="J19" s="102">
        <v>133</v>
      </c>
    </row>
    <row r="20" spans="1:10" x14ac:dyDescent="0.4">
      <c r="A20" s="81">
        <v>1910</v>
      </c>
      <c r="B20" s="101">
        <v>828140</v>
      </c>
      <c r="C20" s="101">
        <v>423581</v>
      </c>
      <c r="D20" s="101">
        <v>404559</v>
      </c>
      <c r="E20" s="101">
        <v>28566</v>
      </c>
      <c r="F20" s="101">
        <v>16064</v>
      </c>
      <c r="G20" s="101">
        <v>12502</v>
      </c>
      <c r="H20" s="102">
        <v>51.1</v>
      </c>
      <c r="I20" s="102">
        <v>104.7</v>
      </c>
      <c r="J20" s="102">
        <v>128.5</v>
      </c>
    </row>
    <row r="21" spans="1:10" x14ac:dyDescent="0.4">
      <c r="A21" s="81">
        <v>1911</v>
      </c>
      <c r="B21" s="101">
        <v>793506</v>
      </c>
      <c r="C21" s="101">
        <v>405239</v>
      </c>
      <c r="D21" s="101">
        <v>388267</v>
      </c>
      <c r="E21" s="101">
        <v>26973</v>
      </c>
      <c r="F21" s="101">
        <v>15384</v>
      </c>
      <c r="G21" s="101">
        <v>11589</v>
      </c>
      <c r="H21" s="102">
        <v>51.1</v>
      </c>
      <c r="I21" s="102">
        <v>104.4</v>
      </c>
      <c r="J21" s="102">
        <v>132.69999999999999</v>
      </c>
    </row>
    <row r="22" spans="1:10" x14ac:dyDescent="0.4">
      <c r="A22" s="81">
        <v>1912</v>
      </c>
      <c r="B22" s="101">
        <v>801642</v>
      </c>
      <c r="C22" s="101">
        <v>410816</v>
      </c>
      <c r="D22" s="101">
        <v>390826</v>
      </c>
      <c r="E22" s="101">
        <v>27541</v>
      </c>
      <c r="F22" s="101">
        <v>15505</v>
      </c>
      <c r="G22" s="101">
        <v>12036</v>
      </c>
      <c r="H22" s="102">
        <v>51.2</v>
      </c>
      <c r="I22" s="102">
        <v>105.1</v>
      </c>
      <c r="J22" s="102">
        <v>128.80000000000001</v>
      </c>
    </row>
    <row r="23" spans="1:10" x14ac:dyDescent="0.4">
      <c r="A23" s="81">
        <v>1913</v>
      </c>
      <c r="B23" s="101">
        <v>795851</v>
      </c>
      <c r="C23" s="101">
        <v>407569</v>
      </c>
      <c r="D23" s="101">
        <v>388282</v>
      </c>
      <c r="E23" s="101">
        <v>27479</v>
      </c>
      <c r="F23" s="101">
        <v>15699</v>
      </c>
      <c r="G23" s="101">
        <v>11780</v>
      </c>
      <c r="H23" s="102">
        <v>51.2</v>
      </c>
      <c r="I23" s="102">
        <v>105</v>
      </c>
      <c r="J23" s="102">
        <v>133.30000000000001</v>
      </c>
    </row>
    <row r="24" spans="1:10" x14ac:dyDescent="0.4">
      <c r="A24" s="81">
        <v>1914</v>
      </c>
      <c r="B24" s="101">
        <v>757931</v>
      </c>
      <c r="C24" s="101">
        <v>386560</v>
      </c>
      <c r="D24" s="101">
        <v>371371</v>
      </c>
      <c r="E24" s="101">
        <v>25310</v>
      </c>
      <c r="F24" s="101">
        <v>14421</v>
      </c>
      <c r="G24" s="101">
        <v>10889</v>
      </c>
      <c r="H24" s="102">
        <v>51</v>
      </c>
      <c r="I24" s="102">
        <v>104.1</v>
      </c>
      <c r="J24" s="102">
        <v>132.4</v>
      </c>
    </row>
    <row r="25" spans="1:10" x14ac:dyDescent="0.4">
      <c r="A25" s="81">
        <v>1915</v>
      </c>
      <c r="B25" s="101">
        <v>482968</v>
      </c>
      <c r="C25" s="101">
        <v>247205</v>
      </c>
      <c r="D25" s="101">
        <v>235763</v>
      </c>
      <c r="E25" s="101">
        <v>16275</v>
      </c>
      <c r="F25" s="101">
        <v>9156</v>
      </c>
      <c r="G25" s="101">
        <v>7119</v>
      </c>
      <c r="H25" s="102">
        <v>51.2</v>
      </c>
      <c r="I25" s="102">
        <v>104.9</v>
      </c>
      <c r="J25" s="102">
        <v>128.6</v>
      </c>
    </row>
    <row r="26" spans="1:10" x14ac:dyDescent="0.4">
      <c r="A26" s="81">
        <v>1916</v>
      </c>
      <c r="B26" s="101">
        <v>384676</v>
      </c>
      <c r="C26" s="101">
        <v>197133</v>
      </c>
      <c r="D26" s="101">
        <v>187543</v>
      </c>
      <c r="E26" s="101">
        <v>14728</v>
      </c>
      <c r="F26" s="101">
        <v>8317</v>
      </c>
      <c r="G26" s="101">
        <v>6411</v>
      </c>
      <c r="H26" s="102">
        <v>51.2</v>
      </c>
      <c r="I26" s="102">
        <v>105.1</v>
      </c>
      <c r="J26" s="102">
        <v>129.69999999999999</v>
      </c>
    </row>
    <row r="27" spans="1:10" x14ac:dyDescent="0.4">
      <c r="A27" s="81">
        <v>1917</v>
      </c>
      <c r="B27" s="101">
        <v>412744</v>
      </c>
      <c r="C27" s="101">
        <v>211353</v>
      </c>
      <c r="D27" s="101">
        <v>201391</v>
      </c>
      <c r="E27" s="101">
        <v>15574</v>
      </c>
      <c r="F27" s="101">
        <v>8819</v>
      </c>
      <c r="G27" s="101">
        <v>6755</v>
      </c>
      <c r="H27" s="102">
        <v>51.2</v>
      </c>
      <c r="I27" s="102">
        <v>104.9</v>
      </c>
      <c r="J27" s="102">
        <v>130.6</v>
      </c>
    </row>
    <row r="28" spans="1:10" x14ac:dyDescent="0.4">
      <c r="A28" s="81">
        <v>1918</v>
      </c>
      <c r="B28" s="101">
        <v>472816</v>
      </c>
      <c r="C28" s="101">
        <v>244107</v>
      </c>
      <c r="D28" s="101">
        <v>228709</v>
      </c>
      <c r="E28" s="101">
        <v>17344</v>
      </c>
      <c r="F28" s="101">
        <v>9790</v>
      </c>
      <c r="G28" s="101">
        <v>7554</v>
      </c>
      <c r="H28" s="102">
        <v>51.6</v>
      </c>
      <c r="I28" s="102">
        <v>106.7</v>
      </c>
      <c r="J28" s="102">
        <v>129.6</v>
      </c>
    </row>
    <row r="29" spans="1:10" x14ac:dyDescent="0.4">
      <c r="A29" s="81">
        <v>1919</v>
      </c>
      <c r="B29" s="101">
        <v>506960</v>
      </c>
      <c r="C29" s="101">
        <v>261049</v>
      </c>
      <c r="D29" s="101">
        <v>245911</v>
      </c>
      <c r="E29" s="101">
        <v>19982</v>
      </c>
      <c r="F29" s="101">
        <v>11582</v>
      </c>
      <c r="G29" s="101">
        <v>8400</v>
      </c>
      <c r="H29" s="102">
        <v>51.5</v>
      </c>
      <c r="I29" s="102">
        <v>106.2</v>
      </c>
      <c r="J29" s="102">
        <v>137.9</v>
      </c>
    </row>
    <row r="30" spans="1:10" x14ac:dyDescent="0.4">
      <c r="A30" s="81">
        <v>1920</v>
      </c>
      <c r="B30" s="101">
        <v>838137</v>
      </c>
      <c r="C30" s="101">
        <v>432044</v>
      </c>
      <c r="D30" s="101">
        <v>406093</v>
      </c>
      <c r="E30" s="101">
        <v>30808</v>
      </c>
      <c r="F30" s="101">
        <v>17488</v>
      </c>
      <c r="G30" s="101">
        <v>13320</v>
      </c>
      <c r="H30" s="102">
        <v>51.5</v>
      </c>
      <c r="I30" s="102">
        <v>106.4</v>
      </c>
      <c r="J30" s="102">
        <v>131.30000000000001</v>
      </c>
    </row>
    <row r="31" spans="1:10" x14ac:dyDescent="0.4">
      <c r="A31" s="81">
        <v>1921</v>
      </c>
      <c r="B31" s="101">
        <v>816555</v>
      </c>
      <c r="C31" s="101">
        <v>418461</v>
      </c>
      <c r="D31" s="101">
        <v>398094</v>
      </c>
      <c r="E31" s="101">
        <v>29926</v>
      </c>
      <c r="F31" s="101">
        <v>17160</v>
      </c>
      <c r="G31" s="101">
        <v>12766</v>
      </c>
      <c r="H31" s="102">
        <v>51.2</v>
      </c>
      <c r="I31" s="102">
        <v>105.1</v>
      </c>
      <c r="J31" s="102">
        <v>134.4</v>
      </c>
    </row>
    <row r="32" spans="1:10" x14ac:dyDescent="0.4">
      <c r="A32" s="81">
        <v>1922</v>
      </c>
      <c r="B32" s="101">
        <v>764373</v>
      </c>
      <c r="C32" s="101">
        <v>391800</v>
      </c>
      <c r="D32" s="101">
        <v>372573</v>
      </c>
      <c r="E32" s="101">
        <v>27262</v>
      </c>
      <c r="F32" s="101">
        <v>15593</v>
      </c>
      <c r="G32" s="101">
        <v>11669</v>
      </c>
      <c r="H32" s="102">
        <v>51.3</v>
      </c>
      <c r="I32" s="102">
        <v>105.2</v>
      </c>
      <c r="J32" s="102">
        <v>133.6</v>
      </c>
    </row>
    <row r="33" spans="1:10" x14ac:dyDescent="0.4">
      <c r="A33" s="81">
        <v>1923</v>
      </c>
      <c r="B33" s="101">
        <v>765888</v>
      </c>
      <c r="C33" s="101">
        <v>393194</v>
      </c>
      <c r="D33" s="101">
        <v>372694</v>
      </c>
      <c r="E33" s="101">
        <v>26156</v>
      </c>
      <c r="F33" s="101">
        <v>14962</v>
      </c>
      <c r="G33" s="101">
        <v>11194</v>
      </c>
      <c r="H33" s="102">
        <v>51.3</v>
      </c>
      <c r="I33" s="102">
        <v>105.5</v>
      </c>
      <c r="J33" s="102">
        <v>133.69999999999999</v>
      </c>
    </row>
    <row r="34" spans="1:10" x14ac:dyDescent="0.4">
      <c r="A34" s="81">
        <v>1924</v>
      </c>
      <c r="B34" s="101">
        <v>757873</v>
      </c>
      <c r="C34" s="101">
        <v>387889</v>
      </c>
      <c r="D34" s="101">
        <v>369984</v>
      </c>
      <c r="E34" s="101">
        <v>24546</v>
      </c>
      <c r="F34" s="101">
        <v>14027</v>
      </c>
      <c r="G34" s="101">
        <v>10519</v>
      </c>
      <c r="H34" s="102">
        <v>51.2</v>
      </c>
      <c r="I34" s="102">
        <v>104.8</v>
      </c>
      <c r="J34" s="102">
        <v>133.30000000000001</v>
      </c>
    </row>
    <row r="35" spans="1:10" x14ac:dyDescent="0.4">
      <c r="A35" s="81">
        <v>1925</v>
      </c>
      <c r="B35" s="101">
        <v>774455</v>
      </c>
      <c r="C35" s="101">
        <v>397044</v>
      </c>
      <c r="D35" s="101">
        <v>377411</v>
      </c>
      <c r="E35" s="101">
        <v>24591</v>
      </c>
      <c r="F35" s="101">
        <v>14347</v>
      </c>
      <c r="G35" s="101">
        <v>10244</v>
      </c>
      <c r="H35" s="102">
        <v>51.3</v>
      </c>
      <c r="I35" s="102">
        <v>105.2</v>
      </c>
      <c r="J35" s="102">
        <v>140.1</v>
      </c>
    </row>
    <row r="36" spans="1:10" x14ac:dyDescent="0.4">
      <c r="A36" s="81">
        <v>1926</v>
      </c>
      <c r="B36" s="101">
        <v>771690</v>
      </c>
      <c r="C36" s="101">
        <v>394627</v>
      </c>
      <c r="D36" s="101">
        <v>377063</v>
      </c>
      <c r="E36" s="101">
        <v>23894</v>
      </c>
      <c r="F36" s="101">
        <v>13727</v>
      </c>
      <c r="G36" s="101">
        <v>10167</v>
      </c>
      <c r="H36" s="102">
        <v>51.1</v>
      </c>
      <c r="I36" s="102">
        <v>104.7</v>
      </c>
      <c r="J36" s="102">
        <v>135</v>
      </c>
    </row>
    <row r="37" spans="1:10" x14ac:dyDescent="0.4">
      <c r="A37" s="81">
        <v>1927</v>
      </c>
      <c r="B37" s="101">
        <v>748102</v>
      </c>
      <c r="C37" s="101">
        <v>382256</v>
      </c>
      <c r="D37" s="101">
        <v>365846</v>
      </c>
      <c r="E37" s="101">
        <v>22152</v>
      </c>
      <c r="F37" s="101">
        <v>12642</v>
      </c>
      <c r="G37" s="101">
        <v>9510</v>
      </c>
      <c r="H37" s="102">
        <v>51.1</v>
      </c>
      <c r="I37" s="102">
        <v>104.5</v>
      </c>
      <c r="J37" s="102">
        <v>132.9</v>
      </c>
    </row>
    <row r="38" spans="1:10" x14ac:dyDescent="0.4">
      <c r="A38" s="81">
        <v>1928</v>
      </c>
      <c r="B38" s="101">
        <v>753570</v>
      </c>
      <c r="C38" s="101">
        <v>386216</v>
      </c>
      <c r="D38" s="101">
        <v>367354</v>
      </c>
      <c r="E38" s="101">
        <v>22437</v>
      </c>
      <c r="F38" s="101">
        <v>12949</v>
      </c>
      <c r="G38" s="101">
        <v>9488</v>
      </c>
      <c r="H38" s="102">
        <v>51.3</v>
      </c>
      <c r="I38" s="102">
        <v>105.1</v>
      </c>
      <c r="J38" s="102">
        <v>136.5</v>
      </c>
    </row>
    <row r="39" spans="1:10" x14ac:dyDescent="0.4">
      <c r="A39" s="81">
        <v>1929</v>
      </c>
      <c r="B39" s="101">
        <v>734140</v>
      </c>
      <c r="C39" s="101">
        <v>375448</v>
      </c>
      <c r="D39" s="101">
        <v>358692</v>
      </c>
      <c r="E39" s="101">
        <v>21337</v>
      </c>
      <c r="F39" s="101">
        <v>12212</v>
      </c>
      <c r="G39" s="101">
        <v>9125</v>
      </c>
      <c r="H39" s="102">
        <v>51.1</v>
      </c>
      <c r="I39" s="102">
        <v>104.7</v>
      </c>
      <c r="J39" s="102">
        <v>133.80000000000001</v>
      </c>
    </row>
    <row r="40" spans="1:10" x14ac:dyDescent="0.4">
      <c r="A40" s="81">
        <v>1930</v>
      </c>
      <c r="B40" s="101">
        <v>754020</v>
      </c>
      <c r="C40" s="101">
        <v>384658</v>
      </c>
      <c r="D40" s="101">
        <v>369362</v>
      </c>
      <c r="E40" s="101">
        <v>21977</v>
      </c>
      <c r="F40" s="101">
        <v>12665</v>
      </c>
      <c r="G40" s="101">
        <v>9312</v>
      </c>
      <c r="H40" s="102">
        <v>51</v>
      </c>
      <c r="I40" s="102">
        <v>104.1</v>
      </c>
      <c r="J40" s="102">
        <v>136</v>
      </c>
    </row>
    <row r="41" spans="1:10" x14ac:dyDescent="0.4">
      <c r="A41" s="81">
        <v>1931</v>
      </c>
      <c r="B41" s="101">
        <v>737611</v>
      </c>
      <c r="C41" s="101">
        <v>376921</v>
      </c>
      <c r="D41" s="101">
        <v>360690</v>
      </c>
      <c r="E41" s="101">
        <v>22008</v>
      </c>
      <c r="F41" s="101">
        <v>12924</v>
      </c>
      <c r="G41" s="101">
        <v>9084</v>
      </c>
      <c r="H41" s="102">
        <v>51.1</v>
      </c>
      <c r="I41" s="102">
        <v>104.5</v>
      </c>
      <c r="J41" s="102">
        <v>142.30000000000001</v>
      </c>
    </row>
    <row r="42" spans="1:10" x14ac:dyDescent="0.4">
      <c r="A42" s="81">
        <v>1932</v>
      </c>
      <c r="B42" s="101">
        <v>726299</v>
      </c>
      <c r="C42" s="101">
        <v>371330</v>
      </c>
      <c r="D42" s="101">
        <v>354969</v>
      </c>
      <c r="E42" s="101">
        <v>21444</v>
      </c>
      <c r="F42" s="101">
        <v>12492</v>
      </c>
      <c r="G42" s="101">
        <v>8952</v>
      </c>
      <c r="H42" s="102">
        <v>51.1</v>
      </c>
      <c r="I42" s="102">
        <v>104.6</v>
      </c>
      <c r="J42" s="102">
        <v>139.5</v>
      </c>
    </row>
    <row r="43" spans="1:10" x14ac:dyDescent="0.4">
      <c r="A43" s="81">
        <v>1933</v>
      </c>
      <c r="B43" s="101">
        <v>682394</v>
      </c>
      <c r="C43" s="101">
        <v>347973</v>
      </c>
      <c r="D43" s="101">
        <v>334421</v>
      </c>
      <c r="E43" s="101">
        <v>20141</v>
      </c>
      <c r="F43" s="101">
        <v>11781</v>
      </c>
      <c r="G43" s="101">
        <v>8360</v>
      </c>
      <c r="H43" s="102">
        <v>51</v>
      </c>
      <c r="I43" s="102">
        <v>104.1</v>
      </c>
      <c r="J43" s="102">
        <v>140.9</v>
      </c>
    </row>
    <row r="44" spans="1:10" x14ac:dyDescent="0.4">
      <c r="A44" s="81">
        <v>1934</v>
      </c>
      <c r="B44" s="101">
        <v>681518</v>
      </c>
      <c r="C44" s="101">
        <v>347967</v>
      </c>
      <c r="D44" s="101">
        <v>333551</v>
      </c>
      <c r="E44" s="101">
        <v>19658</v>
      </c>
      <c r="F44" s="101">
        <v>11419</v>
      </c>
      <c r="G44" s="101">
        <v>8239</v>
      </c>
      <c r="H44" s="102">
        <v>51.1</v>
      </c>
      <c r="I44" s="102">
        <v>104.3</v>
      </c>
      <c r="J44" s="102">
        <v>138.6</v>
      </c>
    </row>
    <row r="45" spans="1:10" x14ac:dyDescent="0.4">
      <c r="A45" s="81">
        <v>1935</v>
      </c>
      <c r="B45" s="101">
        <v>643870</v>
      </c>
      <c r="C45" s="101">
        <v>328346</v>
      </c>
      <c r="D45" s="101">
        <v>315524</v>
      </c>
      <c r="E45" s="101">
        <v>18586</v>
      </c>
      <c r="F45" s="101">
        <v>10682</v>
      </c>
      <c r="G45" s="101">
        <v>7904</v>
      </c>
      <c r="H45" s="102">
        <v>51</v>
      </c>
      <c r="I45" s="102">
        <v>104.1</v>
      </c>
      <c r="J45" s="102">
        <v>135.1</v>
      </c>
    </row>
    <row r="46" spans="1:10" x14ac:dyDescent="0.4">
      <c r="A46" s="81">
        <v>1936</v>
      </c>
      <c r="B46" s="101">
        <v>634344</v>
      </c>
      <c r="C46" s="101">
        <v>322982</v>
      </c>
      <c r="D46" s="101">
        <v>311362</v>
      </c>
      <c r="E46" s="101">
        <v>18255</v>
      </c>
      <c r="F46" s="101">
        <v>10557</v>
      </c>
      <c r="G46" s="101">
        <v>7698</v>
      </c>
      <c r="H46" s="102">
        <v>50.9</v>
      </c>
      <c r="I46" s="102">
        <v>103.7</v>
      </c>
      <c r="J46" s="102">
        <v>137.1</v>
      </c>
    </row>
    <row r="47" spans="1:10" x14ac:dyDescent="0.4">
      <c r="A47" s="81">
        <v>1937</v>
      </c>
      <c r="B47" s="101">
        <v>621453</v>
      </c>
      <c r="C47" s="101">
        <v>316925</v>
      </c>
      <c r="D47" s="101">
        <v>304528</v>
      </c>
      <c r="E47" s="101">
        <v>17813</v>
      </c>
      <c r="F47" s="101">
        <v>10019</v>
      </c>
      <c r="G47" s="101">
        <v>7794</v>
      </c>
      <c r="H47" s="102">
        <v>51</v>
      </c>
      <c r="I47" s="102">
        <v>104.1</v>
      </c>
      <c r="J47" s="102">
        <v>128.5</v>
      </c>
    </row>
    <row r="48" spans="1:10" x14ac:dyDescent="0.4">
      <c r="A48" s="81">
        <v>1938</v>
      </c>
      <c r="B48" s="101">
        <v>615582</v>
      </c>
      <c r="C48" s="101">
        <v>314214</v>
      </c>
      <c r="D48" s="101">
        <v>301368</v>
      </c>
      <c r="E48" s="101">
        <v>18803</v>
      </c>
      <c r="F48" s="101">
        <v>10607</v>
      </c>
      <c r="G48" s="101">
        <v>8196</v>
      </c>
      <c r="H48" s="102">
        <v>51</v>
      </c>
      <c r="I48" s="102">
        <v>104.3</v>
      </c>
      <c r="J48" s="102">
        <v>129.4</v>
      </c>
    </row>
    <row r="49" spans="1:10" x14ac:dyDescent="0.4">
      <c r="A49" s="81">
        <v>1939</v>
      </c>
      <c r="B49" s="101">
        <v>615599</v>
      </c>
      <c r="C49" s="101">
        <v>313712</v>
      </c>
      <c r="D49" s="101">
        <v>301887</v>
      </c>
      <c r="E49" s="101">
        <v>18744</v>
      </c>
      <c r="F49" s="101">
        <v>10658</v>
      </c>
      <c r="G49" s="101">
        <v>8086</v>
      </c>
      <c r="H49" s="102">
        <v>51</v>
      </c>
      <c r="I49" s="102">
        <v>103.9</v>
      </c>
      <c r="J49" s="102">
        <v>131.80000000000001</v>
      </c>
    </row>
    <row r="50" spans="1:10" x14ac:dyDescent="0.4">
      <c r="A50" s="81">
        <v>1940</v>
      </c>
      <c r="B50" s="101">
        <v>561281</v>
      </c>
      <c r="C50" s="101">
        <v>286361</v>
      </c>
      <c r="D50" s="101">
        <v>274920</v>
      </c>
      <c r="E50" s="101">
        <v>15719</v>
      </c>
      <c r="F50" s="101">
        <v>8988</v>
      </c>
      <c r="G50" s="101">
        <v>6731</v>
      </c>
      <c r="H50" s="102">
        <v>51</v>
      </c>
      <c r="I50" s="102">
        <v>104.2</v>
      </c>
      <c r="J50" s="102">
        <v>133.5</v>
      </c>
    </row>
    <row r="51" spans="1:10" x14ac:dyDescent="0.4">
      <c r="A51" s="81">
        <v>1941</v>
      </c>
      <c r="B51" s="101">
        <v>522261</v>
      </c>
      <c r="C51" s="101">
        <v>266348</v>
      </c>
      <c r="D51" s="101">
        <v>255913</v>
      </c>
      <c r="E51" s="101">
        <v>13239</v>
      </c>
      <c r="F51" s="101">
        <v>7704</v>
      </c>
      <c r="G51" s="101">
        <v>5535</v>
      </c>
      <c r="H51" s="102">
        <v>51</v>
      </c>
      <c r="I51" s="102">
        <v>103.9</v>
      </c>
      <c r="J51" s="102">
        <v>139.19999999999999</v>
      </c>
    </row>
    <row r="52" spans="1:10" x14ac:dyDescent="0.4">
      <c r="A52" s="81">
        <v>1942</v>
      </c>
      <c r="B52" s="101">
        <v>575261</v>
      </c>
      <c r="C52" s="101">
        <v>295346</v>
      </c>
      <c r="D52" s="101">
        <v>279915</v>
      </c>
      <c r="E52" s="101">
        <v>13239</v>
      </c>
      <c r="F52" s="101">
        <v>7551</v>
      </c>
      <c r="G52" s="101">
        <v>5688</v>
      </c>
      <c r="H52" s="102">
        <v>51.4</v>
      </c>
      <c r="I52" s="102">
        <v>105.7</v>
      </c>
      <c r="J52" s="102">
        <v>132.80000000000001</v>
      </c>
    </row>
    <row r="53" spans="1:10" x14ac:dyDescent="0.4">
      <c r="A53" s="81">
        <v>1943</v>
      </c>
      <c r="B53" s="101">
        <v>615780</v>
      </c>
      <c r="C53" s="101">
        <v>317654</v>
      </c>
      <c r="D53" s="101">
        <v>298126</v>
      </c>
      <c r="E53" s="101">
        <v>12920</v>
      </c>
      <c r="F53" s="101">
        <v>7405</v>
      </c>
      <c r="G53" s="101">
        <v>5515</v>
      </c>
      <c r="H53" s="102">
        <v>51.5</v>
      </c>
      <c r="I53" s="102">
        <v>106.3</v>
      </c>
      <c r="J53" s="102">
        <v>134.30000000000001</v>
      </c>
    </row>
    <row r="54" spans="1:10" x14ac:dyDescent="0.4">
      <c r="A54" s="81">
        <v>1944</v>
      </c>
      <c r="B54" s="101">
        <v>629878</v>
      </c>
      <c r="C54" s="101">
        <v>323710</v>
      </c>
      <c r="D54" s="101">
        <v>306168</v>
      </c>
      <c r="E54" s="101">
        <v>14022</v>
      </c>
      <c r="F54" s="101">
        <v>8041</v>
      </c>
      <c r="G54" s="101">
        <v>5981</v>
      </c>
      <c r="H54" s="102">
        <v>51.5</v>
      </c>
      <c r="I54" s="102">
        <v>106</v>
      </c>
      <c r="J54" s="102">
        <v>134.4</v>
      </c>
    </row>
    <row r="55" spans="1:10" x14ac:dyDescent="0.4">
      <c r="A55" s="81">
        <v>1945</v>
      </c>
      <c r="B55" s="101">
        <v>645899</v>
      </c>
      <c r="C55" s="101">
        <v>331721</v>
      </c>
      <c r="D55" s="101">
        <v>314178</v>
      </c>
      <c r="E55" s="101">
        <v>14901</v>
      </c>
      <c r="F55" s="101">
        <v>8567</v>
      </c>
      <c r="G55" s="101">
        <v>6334</v>
      </c>
      <c r="H55" s="102">
        <v>51.4</v>
      </c>
      <c r="I55" s="102">
        <v>105.7</v>
      </c>
      <c r="J55" s="102">
        <v>135.30000000000001</v>
      </c>
    </row>
    <row r="56" spans="1:10" x14ac:dyDescent="0.4">
      <c r="A56" s="81">
        <v>1946</v>
      </c>
      <c r="B56" s="101">
        <v>843904</v>
      </c>
      <c r="C56" s="101">
        <v>433825</v>
      </c>
      <c r="D56" s="101">
        <v>410079</v>
      </c>
      <c r="E56" s="101">
        <v>19940</v>
      </c>
      <c r="F56" s="101">
        <v>11484</v>
      </c>
      <c r="G56" s="101">
        <v>8456</v>
      </c>
      <c r="H56" s="102">
        <v>51.4</v>
      </c>
      <c r="I56" s="102">
        <v>105.8</v>
      </c>
      <c r="J56" s="102">
        <v>135.80000000000001</v>
      </c>
    </row>
    <row r="57" spans="1:10" x14ac:dyDescent="0.4">
      <c r="A57" s="81">
        <v>1947</v>
      </c>
      <c r="B57" s="101">
        <v>870472</v>
      </c>
      <c r="C57" s="101">
        <v>447510</v>
      </c>
      <c r="D57" s="101">
        <v>422962</v>
      </c>
      <c r="E57" s="101">
        <v>19190</v>
      </c>
      <c r="F57" s="101">
        <v>11028</v>
      </c>
      <c r="G57" s="101">
        <v>8162</v>
      </c>
      <c r="H57" s="102">
        <v>51.4</v>
      </c>
      <c r="I57" s="102">
        <v>105.8</v>
      </c>
      <c r="J57" s="102">
        <v>135.1</v>
      </c>
    </row>
    <row r="58" spans="1:10" x14ac:dyDescent="0.4">
      <c r="A58" s="81">
        <v>1948</v>
      </c>
      <c r="B58" s="101">
        <v>870836</v>
      </c>
      <c r="C58" s="101">
        <v>447898</v>
      </c>
      <c r="D58" s="101">
        <v>422938</v>
      </c>
      <c r="E58" s="101">
        <v>17321</v>
      </c>
      <c r="F58" s="101">
        <v>9718</v>
      </c>
      <c r="G58" s="101">
        <v>7603</v>
      </c>
      <c r="H58" s="102">
        <v>51.4</v>
      </c>
      <c r="I58" s="102">
        <v>105.9</v>
      </c>
      <c r="J58" s="102">
        <v>127.8</v>
      </c>
    </row>
    <row r="59" spans="1:10" x14ac:dyDescent="0.4">
      <c r="A59" s="81">
        <v>1949</v>
      </c>
      <c r="B59" s="101">
        <v>872661</v>
      </c>
      <c r="C59" s="101">
        <v>447510</v>
      </c>
      <c r="D59" s="101">
        <v>425151</v>
      </c>
      <c r="E59" s="101">
        <v>16812</v>
      </c>
      <c r="F59" s="101">
        <v>9522</v>
      </c>
      <c r="G59" s="101">
        <v>7290</v>
      </c>
      <c r="H59" s="102">
        <v>51.3</v>
      </c>
      <c r="I59" s="102">
        <v>105.3</v>
      </c>
      <c r="J59" s="102">
        <v>130.6</v>
      </c>
    </row>
    <row r="60" spans="1:10" x14ac:dyDescent="0.4">
      <c r="A60" s="81">
        <v>1950</v>
      </c>
      <c r="B60" s="101">
        <v>862310</v>
      </c>
      <c r="C60" s="101">
        <v>441795</v>
      </c>
      <c r="D60" s="101">
        <v>420515</v>
      </c>
      <c r="E60" s="101">
        <v>16866</v>
      </c>
      <c r="F60" s="101">
        <v>9400</v>
      </c>
      <c r="G60" s="101">
        <v>7466</v>
      </c>
      <c r="H60" s="102">
        <v>51.2</v>
      </c>
      <c r="I60" s="102">
        <v>105.1</v>
      </c>
      <c r="J60" s="102">
        <v>125.9</v>
      </c>
    </row>
    <row r="61" spans="1:10" x14ac:dyDescent="0.4">
      <c r="A61" s="81">
        <v>1951</v>
      </c>
      <c r="B61" s="101">
        <v>826722</v>
      </c>
      <c r="C61" s="101">
        <v>423797</v>
      </c>
      <c r="D61" s="101">
        <v>402925</v>
      </c>
      <c r="E61" s="101">
        <v>16101</v>
      </c>
      <c r="F61" s="101">
        <v>8858</v>
      </c>
      <c r="G61" s="101">
        <v>7243</v>
      </c>
      <c r="H61" s="102">
        <v>51.3</v>
      </c>
      <c r="I61" s="102">
        <v>105.2</v>
      </c>
      <c r="J61" s="102">
        <v>122.3</v>
      </c>
    </row>
    <row r="62" spans="1:10" x14ac:dyDescent="0.4">
      <c r="A62" s="81">
        <v>1952</v>
      </c>
      <c r="B62" s="101">
        <v>822204</v>
      </c>
      <c r="C62" s="101">
        <v>421546</v>
      </c>
      <c r="D62" s="101">
        <v>400658</v>
      </c>
      <c r="E62" s="101">
        <v>15065</v>
      </c>
      <c r="F62" s="101">
        <v>8309</v>
      </c>
      <c r="G62" s="101">
        <v>6756</v>
      </c>
      <c r="H62" s="102">
        <v>51.3</v>
      </c>
      <c r="I62" s="102">
        <v>105.2</v>
      </c>
      <c r="J62" s="102">
        <v>123</v>
      </c>
    </row>
    <row r="63" spans="1:10" x14ac:dyDescent="0.4">
      <c r="A63" s="81">
        <v>1953</v>
      </c>
      <c r="B63" s="101">
        <v>804696</v>
      </c>
      <c r="C63" s="101">
        <v>412599</v>
      </c>
      <c r="D63" s="101">
        <v>392097</v>
      </c>
      <c r="E63" s="101">
        <v>14925</v>
      </c>
      <c r="F63" s="101">
        <v>8349</v>
      </c>
      <c r="G63" s="101">
        <v>6576</v>
      </c>
      <c r="H63" s="102">
        <v>51.3</v>
      </c>
      <c r="I63" s="102">
        <v>105.2</v>
      </c>
      <c r="J63" s="102">
        <v>127</v>
      </c>
    </row>
    <row r="64" spans="1:10" x14ac:dyDescent="0.4">
      <c r="A64" s="81">
        <v>1954</v>
      </c>
      <c r="B64" s="101">
        <v>810754</v>
      </c>
      <c r="C64" s="101">
        <v>416078</v>
      </c>
      <c r="D64" s="101">
        <v>394676</v>
      </c>
      <c r="E64" s="101">
        <v>14434</v>
      </c>
      <c r="F64" s="101">
        <v>8068</v>
      </c>
      <c r="G64" s="101">
        <v>6366</v>
      </c>
      <c r="H64" s="102">
        <v>51.3</v>
      </c>
      <c r="I64" s="102">
        <v>105.4</v>
      </c>
      <c r="J64" s="102">
        <v>126.7</v>
      </c>
    </row>
    <row r="65" spans="1:10" x14ac:dyDescent="0.4">
      <c r="A65" s="81">
        <v>1955</v>
      </c>
      <c r="B65" s="101">
        <v>805917</v>
      </c>
      <c r="C65" s="101">
        <v>412159</v>
      </c>
      <c r="D65" s="101">
        <v>393758</v>
      </c>
      <c r="E65" s="101">
        <v>14075</v>
      </c>
      <c r="F65" s="101">
        <v>7689</v>
      </c>
      <c r="G65" s="101">
        <v>6386</v>
      </c>
      <c r="H65" s="102">
        <v>51.1</v>
      </c>
      <c r="I65" s="102">
        <v>104.7</v>
      </c>
      <c r="J65" s="102">
        <v>120.4</v>
      </c>
    </row>
    <row r="66" spans="1:10" x14ac:dyDescent="0.4">
      <c r="A66" s="81">
        <v>1956</v>
      </c>
      <c r="B66" s="101">
        <v>806916</v>
      </c>
      <c r="C66" s="101">
        <v>413546</v>
      </c>
      <c r="D66" s="101">
        <v>393370</v>
      </c>
      <c r="E66" s="101">
        <v>14140</v>
      </c>
      <c r="F66" s="101">
        <v>7877</v>
      </c>
      <c r="G66" s="101">
        <v>6263</v>
      </c>
      <c r="H66" s="102">
        <v>51.3</v>
      </c>
      <c r="I66" s="102">
        <v>105.1</v>
      </c>
      <c r="J66" s="102">
        <v>125.8</v>
      </c>
    </row>
    <row r="67" spans="1:10" x14ac:dyDescent="0.4">
      <c r="A67" s="81">
        <v>1957</v>
      </c>
      <c r="B67" s="101">
        <v>816467</v>
      </c>
      <c r="C67" s="101">
        <v>417634</v>
      </c>
      <c r="D67" s="101">
        <v>398833</v>
      </c>
      <c r="E67" s="101">
        <v>14542</v>
      </c>
      <c r="F67" s="101">
        <v>8035</v>
      </c>
      <c r="G67" s="101">
        <v>6507</v>
      </c>
      <c r="H67" s="102">
        <v>51.2</v>
      </c>
      <c r="I67" s="102">
        <v>104.7</v>
      </c>
      <c r="J67" s="102">
        <v>123.5</v>
      </c>
    </row>
    <row r="68" spans="1:10" x14ac:dyDescent="0.4">
      <c r="A68" s="81">
        <v>1958</v>
      </c>
      <c r="B68" s="101">
        <v>812215</v>
      </c>
      <c r="C68" s="101">
        <v>415221</v>
      </c>
      <c r="D68" s="101">
        <v>396994</v>
      </c>
      <c r="E68" s="101">
        <v>14088</v>
      </c>
      <c r="F68" s="101">
        <v>7788</v>
      </c>
      <c r="G68" s="101">
        <v>6300</v>
      </c>
      <c r="H68" s="102">
        <v>51.1</v>
      </c>
      <c r="I68" s="102">
        <v>104.6</v>
      </c>
      <c r="J68" s="102">
        <v>123.6</v>
      </c>
    </row>
    <row r="69" spans="1:10" x14ac:dyDescent="0.4">
      <c r="A69" s="81">
        <v>1959</v>
      </c>
      <c r="B69" s="101">
        <v>829249</v>
      </c>
      <c r="C69" s="101">
        <v>424405</v>
      </c>
      <c r="D69" s="101">
        <v>404844</v>
      </c>
      <c r="E69" s="101">
        <v>13715</v>
      </c>
      <c r="F69" s="101">
        <v>7613</v>
      </c>
      <c r="G69" s="101">
        <v>6102</v>
      </c>
      <c r="H69" s="102">
        <v>51.2</v>
      </c>
      <c r="I69" s="102">
        <v>104.8</v>
      </c>
      <c r="J69" s="102">
        <v>124.8</v>
      </c>
    </row>
    <row r="70" spans="1:10" x14ac:dyDescent="0.4">
      <c r="A70" s="81">
        <v>1960</v>
      </c>
      <c r="B70" s="101">
        <v>819819</v>
      </c>
      <c r="C70" s="101">
        <v>419775</v>
      </c>
      <c r="D70" s="101">
        <v>400044</v>
      </c>
      <c r="E70" s="101">
        <v>14155</v>
      </c>
      <c r="F70" s="101">
        <v>7710</v>
      </c>
      <c r="G70" s="101">
        <v>6445</v>
      </c>
      <c r="H70" s="102">
        <v>51.2</v>
      </c>
      <c r="I70" s="102">
        <v>104.9</v>
      </c>
      <c r="J70" s="102">
        <v>119.6</v>
      </c>
    </row>
    <row r="71" spans="1:10" x14ac:dyDescent="0.4">
      <c r="A71" s="81">
        <v>1961</v>
      </c>
      <c r="B71" s="101">
        <v>838633</v>
      </c>
      <c r="C71" s="101">
        <v>428877</v>
      </c>
      <c r="D71" s="101">
        <v>409756</v>
      </c>
      <c r="E71" s="101">
        <v>13840</v>
      </c>
      <c r="F71" s="101">
        <v>7624</v>
      </c>
      <c r="G71" s="101">
        <v>6216</v>
      </c>
      <c r="H71" s="102">
        <v>51.1</v>
      </c>
      <c r="I71" s="102">
        <v>104.7</v>
      </c>
      <c r="J71" s="102">
        <v>122.7</v>
      </c>
    </row>
    <row r="72" spans="1:10" x14ac:dyDescent="0.4">
      <c r="A72" s="81">
        <v>1962</v>
      </c>
      <c r="B72" s="101">
        <v>832353</v>
      </c>
      <c r="C72" s="101">
        <v>425919</v>
      </c>
      <c r="D72" s="101">
        <v>406434</v>
      </c>
      <c r="E72" s="101">
        <v>13622</v>
      </c>
      <c r="F72" s="101">
        <v>7451</v>
      </c>
      <c r="G72" s="101">
        <v>6171</v>
      </c>
      <c r="H72" s="102">
        <v>51.2</v>
      </c>
      <c r="I72" s="102">
        <v>104.8</v>
      </c>
      <c r="J72" s="102">
        <v>120.7</v>
      </c>
    </row>
    <row r="73" spans="1:10" x14ac:dyDescent="0.4">
      <c r="A73" s="81">
        <v>1963</v>
      </c>
      <c r="B73" s="101">
        <v>868876</v>
      </c>
      <c r="C73" s="101">
        <v>443844</v>
      </c>
      <c r="D73" s="101">
        <v>425032</v>
      </c>
      <c r="E73" s="101">
        <v>14152</v>
      </c>
      <c r="F73" s="101">
        <v>7735</v>
      </c>
      <c r="G73" s="101">
        <v>6417</v>
      </c>
      <c r="H73" s="102">
        <v>51.1</v>
      </c>
      <c r="I73" s="102">
        <v>104.4</v>
      </c>
      <c r="J73" s="102">
        <v>120.5</v>
      </c>
    </row>
    <row r="74" spans="1:10" x14ac:dyDescent="0.4">
      <c r="A74" s="81">
        <v>1964</v>
      </c>
      <c r="B74" s="101">
        <v>877804</v>
      </c>
      <c r="C74" s="101">
        <v>449511</v>
      </c>
      <c r="D74" s="101">
        <v>428293</v>
      </c>
      <c r="E74" s="101">
        <v>13849</v>
      </c>
      <c r="F74" s="101">
        <v>7722</v>
      </c>
      <c r="G74" s="101">
        <v>6127</v>
      </c>
      <c r="H74" s="102">
        <v>51.2</v>
      </c>
      <c r="I74" s="102">
        <v>105</v>
      </c>
      <c r="J74" s="102">
        <v>126</v>
      </c>
    </row>
    <row r="75" spans="1:10" x14ac:dyDescent="0.4">
      <c r="A75" s="81">
        <v>1965</v>
      </c>
      <c r="B75" s="101">
        <v>865688</v>
      </c>
      <c r="C75" s="101">
        <v>443390</v>
      </c>
      <c r="D75" s="101">
        <v>422298</v>
      </c>
      <c r="E75" s="101">
        <v>13319</v>
      </c>
      <c r="F75" s="101">
        <v>7267</v>
      </c>
      <c r="G75" s="101">
        <v>6052</v>
      </c>
      <c r="H75" s="102">
        <v>51.2</v>
      </c>
      <c r="I75" s="102">
        <v>105</v>
      </c>
      <c r="J75" s="102">
        <v>120.1</v>
      </c>
    </row>
    <row r="76" spans="1:10" x14ac:dyDescent="0.4">
      <c r="A76" s="81">
        <v>1966</v>
      </c>
      <c r="B76" s="101">
        <v>863527</v>
      </c>
      <c r="C76" s="101">
        <v>442128</v>
      </c>
      <c r="D76" s="101">
        <v>421399</v>
      </c>
      <c r="E76" s="101">
        <v>13127</v>
      </c>
      <c r="F76" s="101">
        <v>7106</v>
      </c>
      <c r="G76" s="101">
        <v>6021</v>
      </c>
      <c r="H76" s="102">
        <v>51.2</v>
      </c>
      <c r="I76" s="102">
        <v>104.9</v>
      </c>
      <c r="J76" s="102">
        <v>118</v>
      </c>
    </row>
    <row r="77" spans="1:10" x14ac:dyDescent="0.4">
      <c r="A77" s="81">
        <v>1967</v>
      </c>
      <c r="B77" s="101">
        <v>840568</v>
      </c>
      <c r="C77" s="101">
        <v>430641</v>
      </c>
      <c r="D77" s="101">
        <v>409927</v>
      </c>
      <c r="E77" s="101">
        <v>12526</v>
      </c>
      <c r="F77" s="101">
        <v>6857</v>
      </c>
      <c r="G77" s="101">
        <v>5669</v>
      </c>
      <c r="H77" s="102">
        <v>51.2</v>
      </c>
      <c r="I77" s="102">
        <v>105.1</v>
      </c>
      <c r="J77" s="102">
        <v>121</v>
      </c>
    </row>
    <row r="78" spans="1:10" x14ac:dyDescent="0.4">
      <c r="A78" s="81">
        <v>1968</v>
      </c>
      <c r="B78" s="101">
        <v>835796</v>
      </c>
      <c r="C78" s="101">
        <v>427623</v>
      </c>
      <c r="D78" s="101">
        <v>408173</v>
      </c>
      <c r="E78" s="101">
        <v>11957</v>
      </c>
      <c r="F78" s="101">
        <v>6475</v>
      </c>
      <c r="G78" s="101">
        <v>5482</v>
      </c>
      <c r="H78" s="102">
        <v>51.2</v>
      </c>
      <c r="I78" s="102">
        <v>104.8</v>
      </c>
      <c r="J78" s="102">
        <v>118.1</v>
      </c>
    </row>
    <row r="79" spans="1:10" x14ac:dyDescent="0.4">
      <c r="A79" s="81">
        <v>1969</v>
      </c>
      <c r="B79" s="101">
        <v>842245</v>
      </c>
      <c r="C79" s="101">
        <v>431346</v>
      </c>
      <c r="D79" s="101">
        <v>410899</v>
      </c>
      <c r="E79" s="101">
        <v>11931</v>
      </c>
      <c r="F79" s="101">
        <v>6364</v>
      </c>
      <c r="G79" s="101">
        <v>5567</v>
      </c>
      <c r="H79" s="102">
        <v>51.2</v>
      </c>
      <c r="I79" s="102">
        <v>105</v>
      </c>
      <c r="J79" s="102">
        <v>114.3</v>
      </c>
    </row>
    <row r="80" spans="1:10" x14ac:dyDescent="0.4">
      <c r="A80" s="81">
        <v>1970</v>
      </c>
      <c r="B80" s="101">
        <v>850381</v>
      </c>
      <c r="C80" s="101">
        <v>436599</v>
      </c>
      <c r="D80" s="101">
        <v>413782</v>
      </c>
      <c r="E80" s="101">
        <v>11469</v>
      </c>
      <c r="F80" s="101">
        <v>6189</v>
      </c>
      <c r="G80" s="101">
        <v>5280</v>
      </c>
      <c r="H80" s="102">
        <v>51.3</v>
      </c>
      <c r="I80" s="102">
        <v>105.5</v>
      </c>
      <c r="J80" s="102">
        <v>117.2</v>
      </c>
    </row>
    <row r="81" spans="1:10" x14ac:dyDescent="0.4">
      <c r="A81" s="81">
        <v>1971</v>
      </c>
      <c r="B81" s="101">
        <v>881284</v>
      </c>
      <c r="C81" s="101">
        <v>451978</v>
      </c>
      <c r="D81" s="101">
        <v>429306</v>
      </c>
      <c r="E81" s="101">
        <v>11486</v>
      </c>
      <c r="F81" s="101">
        <v>6130</v>
      </c>
      <c r="G81" s="101">
        <v>5356</v>
      </c>
      <c r="H81" s="102">
        <v>51.3</v>
      </c>
      <c r="I81" s="102">
        <v>105.3</v>
      </c>
      <c r="J81" s="102">
        <v>114.5</v>
      </c>
    </row>
    <row r="82" spans="1:10" x14ac:dyDescent="0.4">
      <c r="A82" s="81">
        <v>1972</v>
      </c>
      <c r="B82" s="101">
        <v>877506</v>
      </c>
      <c r="C82" s="101">
        <v>450667</v>
      </c>
      <c r="D82" s="101">
        <v>426839</v>
      </c>
      <c r="E82" s="101">
        <v>10952</v>
      </c>
      <c r="F82" s="101">
        <v>5829</v>
      </c>
      <c r="G82" s="101">
        <v>5123</v>
      </c>
      <c r="H82" s="102">
        <v>51.4</v>
      </c>
      <c r="I82" s="102">
        <v>105.6</v>
      </c>
      <c r="J82" s="102">
        <v>113.8</v>
      </c>
    </row>
    <row r="83" spans="1:10" x14ac:dyDescent="0.4">
      <c r="A83" s="81">
        <v>1973</v>
      </c>
      <c r="B83" s="101">
        <v>857186</v>
      </c>
      <c r="C83" s="101">
        <v>440190</v>
      </c>
      <c r="D83" s="101">
        <v>416996</v>
      </c>
      <c r="E83" s="101">
        <v>10470</v>
      </c>
      <c r="F83" s="101">
        <v>5556</v>
      </c>
      <c r="G83" s="101">
        <v>4914</v>
      </c>
      <c r="H83" s="102">
        <v>51.4</v>
      </c>
      <c r="I83" s="102">
        <v>105.6</v>
      </c>
      <c r="J83" s="102">
        <v>113.1</v>
      </c>
    </row>
    <row r="84" spans="1:10" x14ac:dyDescent="0.4">
      <c r="A84" s="81">
        <v>1974</v>
      </c>
      <c r="B84" s="101">
        <v>801218</v>
      </c>
      <c r="C84" s="101">
        <v>411439</v>
      </c>
      <c r="D84" s="101">
        <v>389779</v>
      </c>
      <c r="E84" s="101">
        <v>9358</v>
      </c>
      <c r="F84" s="101">
        <v>4912</v>
      </c>
      <c r="G84" s="101">
        <v>4446</v>
      </c>
      <c r="H84" s="102">
        <v>51.4</v>
      </c>
      <c r="I84" s="102">
        <v>105.6</v>
      </c>
      <c r="J84" s="102">
        <v>110.5</v>
      </c>
    </row>
    <row r="85" spans="1:10" x14ac:dyDescent="0.4">
      <c r="A85" s="81">
        <v>1975</v>
      </c>
      <c r="B85" s="101">
        <v>745065</v>
      </c>
      <c r="C85" s="101">
        <v>381804</v>
      </c>
      <c r="D85" s="101">
        <v>363261</v>
      </c>
      <c r="E85" s="101">
        <v>8225</v>
      </c>
      <c r="F85" s="101">
        <v>4406</v>
      </c>
      <c r="G85" s="101">
        <v>3819</v>
      </c>
      <c r="H85" s="102">
        <v>51.2</v>
      </c>
      <c r="I85" s="102">
        <v>105.1</v>
      </c>
      <c r="J85" s="102">
        <v>115.4</v>
      </c>
    </row>
    <row r="86" spans="1:10" x14ac:dyDescent="0.4">
      <c r="A86" s="81">
        <v>1976</v>
      </c>
      <c r="B86" s="101">
        <v>720395</v>
      </c>
      <c r="C86" s="101">
        <v>369439</v>
      </c>
      <c r="D86" s="101">
        <v>350956</v>
      </c>
      <c r="E86" s="101">
        <v>7522</v>
      </c>
      <c r="F86" s="101">
        <v>3892</v>
      </c>
      <c r="G86" s="101">
        <v>3630</v>
      </c>
      <c r="H86" s="102">
        <v>51.3</v>
      </c>
      <c r="I86" s="102">
        <v>105.3</v>
      </c>
      <c r="J86" s="102">
        <v>107.2</v>
      </c>
    </row>
    <row r="87" spans="1:10" x14ac:dyDescent="0.4">
      <c r="A87" s="81">
        <v>1977</v>
      </c>
      <c r="B87" s="101">
        <v>744744</v>
      </c>
      <c r="C87" s="101">
        <v>382337</v>
      </c>
      <c r="D87" s="101">
        <v>362407</v>
      </c>
      <c r="E87" s="101">
        <v>7445</v>
      </c>
      <c r="F87" s="101">
        <v>3890</v>
      </c>
      <c r="G87" s="101">
        <v>3555</v>
      </c>
      <c r="H87" s="102">
        <v>51.3</v>
      </c>
      <c r="I87" s="102">
        <v>105.5</v>
      </c>
      <c r="J87" s="102">
        <v>109.4</v>
      </c>
    </row>
    <row r="88" spans="1:10" x14ac:dyDescent="0.4">
      <c r="A88" s="81">
        <v>1978</v>
      </c>
      <c r="B88" s="101">
        <v>737062</v>
      </c>
      <c r="C88" s="101">
        <v>378281</v>
      </c>
      <c r="D88" s="101">
        <v>358781</v>
      </c>
      <c r="E88" s="101">
        <v>7120</v>
      </c>
      <c r="F88" s="101">
        <v>3764</v>
      </c>
      <c r="G88" s="101">
        <v>3356</v>
      </c>
      <c r="H88" s="102">
        <v>51.3</v>
      </c>
      <c r="I88" s="102">
        <v>105.4</v>
      </c>
      <c r="J88" s="102">
        <v>112.2</v>
      </c>
    </row>
    <row r="89" spans="1:10" x14ac:dyDescent="0.4">
      <c r="A89" s="81">
        <v>1979</v>
      </c>
      <c r="B89" s="101">
        <v>757354</v>
      </c>
      <c r="C89" s="101">
        <v>388604</v>
      </c>
      <c r="D89" s="101">
        <v>368750</v>
      </c>
      <c r="E89" s="101">
        <v>6994</v>
      </c>
      <c r="F89" s="101">
        <v>3647</v>
      </c>
      <c r="G89" s="101">
        <v>3347</v>
      </c>
      <c r="H89" s="102">
        <v>51.3</v>
      </c>
      <c r="I89" s="102">
        <v>105.4</v>
      </c>
      <c r="J89" s="102">
        <v>109</v>
      </c>
    </row>
    <row r="90" spans="1:10" x14ac:dyDescent="0.4">
      <c r="A90" s="81">
        <v>1980</v>
      </c>
      <c r="B90" s="101">
        <v>800376</v>
      </c>
      <c r="C90" s="101">
        <v>410547</v>
      </c>
      <c r="D90" s="101">
        <v>389829</v>
      </c>
      <c r="E90" s="101">
        <v>6942</v>
      </c>
      <c r="F90" s="101">
        <v>3645</v>
      </c>
      <c r="G90" s="101">
        <v>3297</v>
      </c>
      <c r="H90" s="102">
        <v>51.3</v>
      </c>
      <c r="I90" s="102">
        <v>105.3</v>
      </c>
      <c r="J90" s="102">
        <v>110.6</v>
      </c>
    </row>
    <row r="91" spans="1:10" x14ac:dyDescent="0.4">
      <c r="A91" s="81">
        <v>1981</v>
      </c>
      <c r="B91" s="101">
        <v>805483</v>
      </c>
      <c r="C91" s="101">
        <v>413480</v>
      </c>
      <c r="D91" s="101">
        <v>392003</v>
      </c>
      <c r="E91" s="101">
        <v>6644</v>
      </c>
      <c r="F91" s="101">
        <v>3399</v>
      </c>
      <c r="G91" s="101">
        <v>3245</v>
      </c>
      <c r="H91" s="102">
        <v>51.3</v>
      </c>
      <c r="I91" s="102">
        <v>105.5</v>
      </c>
      <c r="J91" s="102">
        <v>104.7</v>
      </c>
    </row>
    <row r="92" spans="1:10" x14ac:dyDescent="0.4">
      <c r="A92" s="81">
        <v>1982</v>
      </c>
      <c r="B92" s="101">
        <v>797223</v>
      </c>
      <c r="C92" s="101">
        <v>409205</v>
      </c>
      <c r="D92" s="101">
        <v>388018</v>
      </c>
      <c r="E92" s="101">
        <v>6334</v>
      </c>
      <c r="F92" s="101">
        <v>3347</v>
      </c>
      <c r="G92" s="101">
        <v>2987</v>
      </c>
      <c r="H92" s="102">
        <v>51.3</v>
      </c>
      <c r="I92" s="102">
        <v>105.5</v>
      </c>
      <c r="J92" s="102">
        <v>112.1</v>
      </c>
    </row>
    <row r="93" spans="1:10" x14ac:dyDescent="0.4">
      <c r="A93" s="81">
        <v>1983</v>
      </c>
      <c r="B93" s="101">
        <v>748525</v>
      </c>
      <c r="C93" s="101">
        <v>383659</v>
      </c>
      <c r="D93" s="101">
        <v>364866</v>
      </c>
      <c r="E93" s="101">
        <v>5723</v>
      </c>
      <c r="F93" s="101">
        <v>2974</v>
      </c>
      <c r="G93" s="101">
        <v>2749</v>
      </c>
      <c r="H93" s="102">
        <v>51.3</v>
      </c>
      <c r="I93" s="102">
        <v>105.2</v>
      </c>
      <c r="J93" s="102">
        <v>108.2</v>
      </c>
    </row>
    <row r="94" spans="1:10" x14ac:dyDescent="0.4">
      <c r="A94" s="81">
        <v>1984</v>
      </c>
      <c r="B94" s="101">
        <v>759939</v>
      </c>
      <c r="C94" s="101">
        <v>389310</v>
      </c>
      <c r="D94" s="101">
        <v>370629</v>
      </c>
      <c r="E94" s="101">
        <v>5835</v>
      </c>
      <c r="F94" s="101">
        <v>3049</v>
      </c>
      <c r="G94" s="101">
        <v>2786</v>
      </c>
      <c r="H94" s="102">
        <v>51.2</v>
      </c>
      <c r="I94" s="102">
        <v>105</v>
      </c>
      <c r="J94" s="102">
        <v>109.4</v>
      </c>
    </row>
    <row r="95" spans="1:10" x14ac:dyDescent="0.4">
      <c r="A95" s="81">
        <v>1985</v>
      </c>
      <c r="B95" s="101">
        <v>768431</v>
      </c>
      <c r="C95" s="101">
        <v>394112</v>
      </c>
      <c r="D95" s="101">
        <v>374319</v>
      </c>
      <c r="E95" s="101">
        <v>5658</v>
      </c>
      <c r="F95" s="101">
        <v>2945</v>
      </c>
      <c r="G95" s="101">
        <v>2713</v>
      </c>
      <c r="H95" s="102">
        <v>51.3</v>
      </c>
      <c r="I95" s="102">
        <v>105.3</v>
      </c>
      <c r="J95" s="102">
        <v>108.6</v>
      </c>
    </row>
    <row r="96" spans="1:10" x14ac:dyDescent="0.4">
      <c r="A96" s="81">
        <v>1986</v>
      </c>
      <c r="B96" s="101">
        <v>778468</v>
      </c>
      <c r="C96" s="101">
        <v>399199</v>
      </c>
      <c r="D96" s="101">
        <v>379269</v>
      </c>
      <c r="E96" s="101">
        <v>5615</v>
      </c>
      <c r="F96" s="101">
        <v>2881</v>
      </c>
      <c r="G96" s="101">
        <v>2734</v>
      </c>
      <c r="H96" s="102">
        <v>51.3</v>
      </c>
      <c r="I96" s="102">
        <v>105.3</v>
      </c>
      <c r="J96" s="102">
        <v>105.4</v>
      </c>
    </row>
    <row r="97" spans="1:10" x14ac:dyDescent="0.4">
      <c r="A97" s="81">
        <v>1987</v>
      </c>
      <c r="B97" s="101">
        <v>767828</v>
      </c>
      <c r="C97" s="101">
        <v>393231</v>
      </c>
      <c r="D97" s="101">
        <v>374597</v>
      </c>
      <c r="E97" s="101">
        <v>5304</v>
      </c>
      <c r="F97" s="101">
        <v>2732</v>
      </c>
      <c r="G97" s="101">
        <v>2572</v>
      </c>
      <c r="H97" s="102">
        <v>51.2</v>
      </c>
      <c r="I97" s="102">
        <v>105</v>
      </c>
      <c r="J97" s="102">
        <v>106.2</v>
      </c>
    </row>
    <row r="98" spans="1:10" x14ac:dyDescent="0.4">
      <c r="A98" s="81">
        <v>1988</v>
      </c>
      <c r="B98" s="101">
        <v>771268</v>
      </c>
      <c r="C98" s="101">
        <v>395439</v>
      </c>
      <c r="D98" s="101">
        <v>375829</v>
      </c>
      <c r="E98" s="101">
        <v>4808</v>
      </c>
      <c r="F98" s="101">
        <v>2494</v>
      </c>
      <c r="G98" s="101">
        <v>2314</v>
      </c>
      <c r="H98" s="102">
        <v>51.3</v>
      </c>
      <c r="I98" s="102">
        <v>105.2</v>
      </c>
      <c r="J98" s="102">
        <v>107.8</v>
      </c>
    </row>
    <row r="99" spans="1:10" x14ac:dyDescent="0.4">
      <c r="A99" s="81">
        <v>1989</v>
      </c>
      <c r="B99" s="101">
        <v>765473</v>
      </c>
      <c r="C99" s="101">
        <v>391649</v>
      </c>
      <c r="D99" s="101">
        <v>373824</v>
      </c>
      <c r="E99" s="101">
        <v>4701</v>
      </c>
      <c r="F99" s="101">
        <v>2454</v>
      </c>
      <c r="G99" s="101">
        <v>2247</v>
      </c>
      <c r="H99" s="102">
        <v>51.2</v>
      </c>
      <c r="I99" s="102">
        <v>104.8</v>
      </c>
      <c r="J99" s="102">
        <v>109.2</v>
      </c>
    </row>
    <row r="100" spans="1:10" x14ac:dyDescent="0.4">
      <c r="A100" s="81">
        <v>1990</v>
      </c>
      <c r="B100" s="101">
        <v>762407</v>
      </c>
      <c r="C100" s="101">
        <v>391312</v>
      </c>
      <c r="D100" s="101">
        <v>371095</v>
      </c>
      <c r="E100" s="101">
        <v>4488</v>
      </c>
      <c r="F100" s="101">
        <v>2332</v>
      </c>
      <c r="G100" s="101">
        <v>2156</v>
      </c>
      <c r="H100" s="102">
        <v>51.3</v>
      </c>
      <c r="I100" s="102">
        <v>105.4</v>
      </c>
      <c r="J100" s="102">
        <v>108.2</v>
      </c>
    </row>
    <row r="101" spans="1:10" x14ac:dyDescent="0.4">
      <c r="A101" s="81">
        <v>1991</v>
      </c>
      <c r="B101" s="101">
        <v>759056</v>
      </c>
      <c r="C101" s="101">
        <v>389239</v>
      </c>
      <c r="D101" s="101">
        <v>369817</v>
      </c>
      <c r="E101" s="101">
        <v>4364</v>
      </c>
      <c r="F101" s="101">
        <v>2272</v>
      </c>
      <c r="G101" s="101">
        <v>2092</v>
      </c>
      <c r="H101" s="102">
        <v>51.3</v>
      </c>
      <c r="I101" s="102">
        <v>105.3</v>
      </c>
      <c r="J101" s="102">
        <v>108.6</v>
      </c>
    </row>
    <row r="102" spans="1:10" x14ac:dyDescent="0.4">
      <c r="A102" s="81">
        <v>1992</v>
      </c>
      <c r="B102" s="101">
        <v>743658</v>
      </c>
      <c r="C102" s="101">
        <v>381744</v>
      </c>
      <c r="D102" s="101">
        <v>361914</v>
      </c>
      <c r="E102" s="101">
        <v>4055</v>
      </c>
      <c r="F102" s="101">
        <v>2112</v>
      </c>
      <c r="G102" s="101">
        <v>1943</v>
      </c>
      <c r="H102" s="102">
        <v>51.3</v>
      </c>
      <c r="I102" s="102">
        <v>105.5</v>
      </c>
      <c r="J102" s="102">
        <v>108.7</v>
      </c>
    </row>
    <row r="103" spans="1:10" x14ac:dyDescent="0.4">
      <c r="A103" s="81">
        <v>1993</v>
      </c>
      <c r="B103" s="101">
        <v>711610</v>
      </c>
      <c r="C103" s="101">
        <v>364589</v>
      </c>
      <c r="D103" s="101">
        <v>347021</v>
      </c>
      <c r="E103" s="101">
        <v>3791</v>
      </c>
      <c r="F103" s="101">
        <v>2037</v>
      </c>
      <c r="G103" s="101">
        <v>1754</v>
      </c>
      <c r="H103" s="102">
        <v>51.2</v>
      </c>
      <c r="I103" s="102">
        <v>105.1</v>
      </c>
      <c r="J103" s="102">
        <v>116.1</v>
      </c>
    </row>
    <row r="104" spans="1:10" x14ac:dyDescent="0.4">
      <c r="A104" s="81">
        <v>1994</v>
      </c>
      <c r="B104" s="101">
        <v>710993</v>
      </c>
      <c r="C104" s="101">
        <v>364277</v>
      </c>
      <c r="D104" s="101">
        <v>346716</v>
      </c>
      <c r="E104" s="101">
        <v>3633</v>
      </c>
      <c r="F104" s="101">
        <v>1927</v>
      </c>
      <c r="G104" s="101">
        <v>1706</v>
      </c>
      <c r="H104" s="102">
        <v>51.2</v>
      </c>
      <c r="I104" s="102">
        <v>105.1</v>
      </c>
      <c r="J104" s="102">
        <v>113</v>
      </c>
    </row>
    <row r="105" spans="1:10" x14ac:dyDescent="0.4">
      <c r="A105" s="81">
        <v>1995</v>
      </c>
      <c r="B105" s="101">
        <v>729609</v>
      </c>
      <c r="C105" s="101">
        <v>373409</v>
      </c>
      <c r="D105" s="101">
        <v>356200</v>
      </c>
      <c r="E105" s="101">
        <v>3859</v>
      </c>
      <c r="F105" s="101">
        <v>2059</v>
      </c>
      <c r="G105" s="101">
        <v>1800</v>
      </c>
      <c r="H105" s="102">
        <v>51.2</v>
      </c>
      <c r="I105" s="102">
        <v>104.8</v>
      </c>
      <c r="J105" s="102">
        <v>114.4</v>
      </c>
    </row>
    <row r="106" spans="1:10" x14ac:dyDescent="0.4">
      <c r="A106" s="81">
        <v>1996</v>
      </c>
      <c r="B106" s="101">
        <v>734338</v>
      </c>
      <c r="C106" s="101">
        <v>377003</v>
      </c>
      <c r="D106" s="101">
        <v>357335</v>
      </c>
      <c r="E106" s="101">
        <v>3689</v>
      </c>
      <c r="F106" s="101">
        <v>1956</v>
      </c>
      <c r="G106" s="101">
        <v>1733</v>
      </c>
      <c r="H106" s="102">
        <v>51.3</v>
      </c>
      <c r="I106" s="102">
        <v>105.5</v>
      </c>
      <c r="J106" s="102">
        <v>112.9</v>
      </c>
    </row>
    <row r="107" spans="1:10" x14ac:dyDescent="0.4">
      <c r="A107" s="81">
        <v>1997</v>
      </c>
      <c r="B107" s="101">
        <v>726768</v>
      </c>
      <c r="C107" s="101">
        <v>373157</v>
      </c>
      <c r="D107" s="101">
        <v>353611</v>
      </c>
      <c r="E107" s="101">
        <v>3576</v>
      </c>
      <c r="F107" s="101">
        <v>1874</v>
      </c>
      <c r="G107" s="101">
        <v>1702</v>
      </c>
      <c r="H107" s="102">
        <v>51.3</v>
      </c>
      <c r="I107" s="102">
        <v>105.5</v>
      </c>
      <c r="J107" s="102">
        <v>110.1</v>
      </c>
    </row>
    <row r="108" spans="1:10" x14ac:dyDescent="0.4">
      <c r="A108" s="81">
        <v>1998</v>
      </c>
      <c r="B108" s="101">
        <v>738080</v>
      </c>
      <c r="C108" s="101">
        <v>378075</v>
      </c>
      <c r="D108" s="101">
        <v>360005</v>
      </c>
      <c r="E108" s="101">
        <v>3685</v>
      </c>
      <c r="F108" s="101">
        <v>1909</v>
      </c>
      <c r="G108" s="101">
        <v>1776</v>
      </c>
      <c r="H108" s="102">
        <v>51.2</v>
      </c>
      <c r="I108" s="102">
        <v>105</v>
      </c>
      <c r="J108" s="102">
        <v>107.5</v>
      </c>
    </row>
    <row r="109" spans="1:10" x14ac:dyDescent="0.4">
      <c r="A109" s="81">
        <v>1999</v>
      </c>
      <c r="B109" s="101">
        <v>744791</v>
      </c>
      <c r="C109" s="101">
        <v>382132</v>
      </c>
      <c r="D109" s="101">
        <v>362659</v>
      </c>
      <c r="E109" s="101">
        <v>3442</v>
      </c>
      <c r="F109" s="101">
        <v>1799</v>
      </c>
      <c r="G109" s="101">
        <v>1643</v>
      </c>
      <c r="H109" s="102">
        <v>51.3</v>
      </c>
      <c r="I109" s="102">
        <v>105.4</v>
      </c>
      <c r="J109" s="102">
        <v>109.5</v>
      </c>
    </row>
    <row r="110" spans="1:10" x14ac:dyDescent="0.4">
      <c r="A110" s="81">
        <v>2000</v>
      </c>
      <c r="B110" s="101">
        <v>774782</v>
      </c>
      <c r="C110" s="101">
        <v>397352</v>
      </c>
      <c r="D110" s="101">
        <v>377430</v>
      </c>
      <c r="E110" s="101">
        <v>3559</v>
      </c>
      <c r="F110" s="101" t="s">
        <v>226</v>
      </c>
      <c r="G110" s="101" t="s">
        <v>226</v>
      </c>
      <c r="H110" s="102">
        <v>51.3</v>
      </c>
      <c r="I110" s="102">
        <v>105.3</v>
      </c>
      <c r="J110" s="102" t="s">
        <v>226</v>
      </c>
    </row>
    <row r="111" spans="1:10" x14ac:dyDescent="0.4">
      <c r="A111" s="81">
        <v>2001</v>
      </c>
      <c r="B111" s="101">
        <v>770945</v>
      </c>
      <c r="C111" s="101">
        <v>394297</v>
      </c>
      <c r="D111" s="101">
        <v>376648</v>
      </c>
      <c r="E111" s="101">
        <v>3741</v>
      </c>
      <c r="F111" s="101" t="s">
        <v>226</v>
      </c>
      <c r="G111" s="101" t="s">
        <v>226</v>
      </c>
      <c r="H111" s="102">
        <v>51.1</v>
      </c>
      <c r="I111" s="102">
        <v>104.7</v>
      </c>
      <c r="J111" s="102" t="s">
        <v>226</v>
      </c>
    </row>
    <row r="112" spans="1:10" x14ac:dyDescent="0.4">
      <c r="A112" s="81">
        <v>2002</v>
      </c>
      <c r="B112" s="101">
        <v>761630</v>
      </c>
      <c r="C112" s="101">
        <v>389981</v>
      </c>
      <c r="D112" s="101">
        <v>371649</v>
      </c>
      <c r="E112" s="101">
        <v>6259</v>
      </c>
      <c r="F112" s="101" t="s">
        <v>226</v>
      </c>
      <c r="G112" s="101" t="s">
        <v>226</v>
      </c>
      <c r="H112" s="102">
        <v>51.2</v>
      </c>
      <c r="I112" s="102">
        <v>104.9</v>
      </c>
      <c r="J112" s="102" t="s">
        <v>226</v>
      </c>
    </row>
    <row r="113" spans="1:10" x14ac:dyDescent="0.4">
      <c r="A113" s="81">
        <v>2003</v>
      </c>
      <c r="B113" s="101">
        <v>761464</v>
      </c>
      <c r="C113" s="101">
        <v>389349</v>
      </c>
      <c r="D113" s="101">
        <v>372115</v>
      </c>
      <c r="E113" s="101">
        <v>6862</v>
      </c>
      <c r="F113" s="101">
        <v>3595</v>
      </c>
      <c r="G113" s="101">
        <v>3267</v>
      </c>
      <c r="H113" s="102">
        <v>51.1</v>
      </c>
      <c r="I113" s="102">
        <v>104.6</v>
      </c>
      <c r="J113" s="102">
        <v>110</v>
      </c>
    </row>
    <row r="114" spans="1:10" x14ac:dyDescent="0.4">
      <c r="A114" s="81">
        <v>2004</v>
      </c>
      <c r="B114" s="101">
        <v>767816</v>
      </c>
      <c r="C114" s="101">
        <v>393477</v>
      </c>
      <c r="D114" s="101">
        <v>374339</v>
      </c>
      <c r="E114" s="101">
        <v>7054</v>
      </c>
      <c r="F114" s="101">
        <v>3706</v>
      </c>
      <c r="G114" s="101">
        <v>3348</v>
      </c>
      <c r="H114" s="102">
        <v>51.2</v>
      </c>
      <c r="I114" s="102">
        <v>105.1</v>
      </c>
      <c r="J114" s="102">
        <v>110.7</v>
      </c>
    </row>
    <row r="115" spans="1:10" x14ac:dyDescent="0.4">
      <c r="A115" s="81">
        <v>2005</v>
      </c>
      <c r="B115" s="101">
        <v>774355</v>
      </c>
      <c r="C115" s="101">
        <v>396346</v>
      </c>
      <c r="D115" s="101">
        <v>378009</v>
      </c>
      <c r="E115" s="101">
        <v>6964</v>
      </c>
      <c r="F115" s="101">
        <v>3655</v>
      </c>
      <c r="G115" s="101">
        <v>3309</v>
      </c>
      <c r="H115" s="102">
        <v>51.2</v>
      </c>
      <c r="I115" s="102">
        <v>104.9</v>
      </c>
      <c r="J115" s="102">
        <v>110.5</v>
      </c>
    </row>
    <row r="116" spans="1:10" x14ac:dyDescent="0.4">
      <c r="A116" s="81">
        <v>2006</v>
      </c>
      <c r="B116" s="101">
        <v>796896</v>
      </c>
      <c r="C116" s="101">
        <v>407846</v>
      </c>
      <c r="D116" s="101">
        <v>389050</v>
      </c>
      <c r="E116" s="101">
        <v>7531</v>
      </c>
      <c r="F116" s="101">
        <v>3981</v>
      </c>
      <c r="G116" s="101">
        <v>3550</v>
      </c>
      <c r="H116" s="102">
        <v>51.2</v>
      </c>
      <c r="I116" s="102">
        <v>104.8</v>
      </c>
      <c r="J116" s="102">
        <v>112.1</v>
      </c>
    </row>
    <row r="117" spans="1:10" x14ac:dyDescent="0.4">
      <c r="A117" s="81">
        <v>2007</v>
      </c>
      <c r="B117" s="101">
        <v>785985</v>
      </c>
      <c r="C117" s="101">
        <v>402297</v>
      </c>
      <c r="D117" s="101">
        <v>383688</v>
      </c>
      <c r="E117" s="101">
        <v>7246</v>
      </c>
      <c r="F117" s="101">
        <v>3838</v>
      </c>
      <c r="G117" s="101">
        <v>3408</v>
      </c>
      <c r="H117" s="102">
        <v>51.2</v>
      </c>
      <c r="I117" s="102">
        <v>104.9</v>
      </c>
      <c r="J117" s="102">
        <v>112.6</v>
      </c>
    </row>
    <row r="118" spans="1:10" x14ac:dyDescent="0.4">
      <c r="A118" s="81">
        <v>2008</v>
      </c>
      <c r="B118" s="101">
        <v>796044</v>
      </c>
      <c r="C118" s="101">
        <v>406784</v>
      </c>
      <c r="D118" s="101">
        <v>389260</v>
      </c>
      <c r="E118" s="101">
        <v>8356</v>
      </c>
      <c r="F118" s="101">
        <v>4510</v>
      </c>
      <c r="G118" s="101">
        <v>3846</v>
      </c>
      <c r="H118" s="102">
        <v>51.1</v>
      </c>
      <c r="I118" s="102">
        <v>104.5</v>
      </c>
      <c r="J118" s="102">
        <v>117.3</v>
      </c>
    </row>
    <row r="119" spans="1:10" x14ac:dyDescent="0.4">
      <c r="A119" s="81">
        <v>2009</v>
      </c>
      <c r="B119" s="101">
        <v>793420</v>
      </c>
      <c r="C119" s="101">
        <v>405902</v>
      </c>
      <c r="D119" s="101">
        <v>387518</v>
      </c>
      <c r="E119" s="101">
        <v>9377</v>
      </c>
      <c r="F119" s="101">
        <v>5180</v>
      </c>
      <c r="G119" s="101">
        <v>4197</v>
      </c>
      <c r="H119" s="102">
        <v>51.2</v>
      </c>
      <c r="I119" s="102">
        <v>104.7</v>
      </c>
      <c r="J119" s="102">
        <v>123.4</v>
      </c>
    </row>
    <row r="120" spans="1:10" x14ac:dyDescent="0.4">
      <c r="A120" s="81">
        <v>2010</v>
      </c>
      <c r="B120" s="101">
        <v>802224</v>
      </c>
      <c r="C120" s="101">
        <v>410140</v>
      </c>
      <c r="D120" s="101">
        <v>392084</v>
      </c>
      <c r="E120" s="101">
        <v>8206</v>
      </c>
      <c r="F120" s="101">
        <v>4500</v>
      </c>
      <c r="G120" s="101">
        <v>3706</v>
      </c>
      <c r="H120" s="102">
        <v>51.1</v>
      </c>
      <c r="I120" s="102">
        <v>104.6</v>
      </c>
      <c r="J120" s="102">
        <v>121.4</v>
      </c>
    </row>
    <row r="121" spans="1:10" x14ac:dyDescent="0.4">
      <c r="A121" s="81">
        <v>2011</v>
      </c>
      <c r="B121" s="101">
        <v>792996</v>
      </c>
      <c r="C121" s="101">
        <v>405206</v>
      </c>
      <c r="D121" s="101">
        <v>387790</v>
      </c>
      <c r="E121" s="101">
        <v>7649</v>
      </c>
      <c r="F121" s="101">
        <v>4240</v>
      </c>
      <c r="G121" s="101">
        <v>3409</v>
      </c>
      <c r="H121" s="102">
        <v>51.1</v>
      </c>
      <c r="I121" s="102">
        <v>104.5</v>
      </c>
      <c r="J121" s="102">
        <v>124.4</v>
      </c>
    </row>
    <row r="122" spans="1:10" x14ac:dyDescent="0.4">
      <c r="A122" s="81">
        <v>2012</v>
      </c>
      <c r="B122" s="101">
        <v>790290</v>
      </c>
      <c r="C122" s="101">
        <v>404774</v>
      </c>
      <c r="D122" s="101">
        <v>385516</v>
      </c>
      <c r="E122" s="101">
        <v>8007</v>
      </c>
      <c r="F122" s="101">
        <v>4378</v>
      </c>
      <c r="G122" s="101">
        <v>3629</v>
      </c>
      <c r="H122" s="102">
        <v>51.2</v>
      </c>
      <c r="I122" s="102">
        <v>105</v>
      </c>
      <c r="J122" s="102">
        <v>120.6</v>
      </c>
    </row>
    <row r="123" spans="1:10" x14ac:dyDescent="0.4">
      <c r="A123" s="81">
        <v>2013</v>
      </c>
      <c r="B123" s="101">
        <v>781621</v>
      </c>
      <c r="C123" s="101">
        <v>400149</v>
      </c>
      <c r="D123" s="101">
        <v>381472</v>
      </c>
      <c r="E123" s="101">
        <v>7961</v>
      </c>
      <c r="F123" s="101">
        <v>4388</v>
      </c>
      <c r="G123" s="101">
        <v>3573</v>
      </c>
      <c r="H123" s="102">
        <v>51.2</v>
      </c>
      <c r="I123" s="102">
        <v>104.9</v>
      </c>
      <c r="J123" s="102">
        <v>122.8</v>
      </c>
    </row>
    <row r="124" spans="1:10" x14ac:dyDescent="0.4">
      <c r="A124" s="81">
        <v>2014</v>
      </c>
      <c r="B124" s="101">
        <v>781167</v>
      </c>
      <c r="C124" s="101">
        <v>399284</v>
      </c>
      <c r="D124" s="101">
        <v>381883</v>
      </c>
      <c r="E124" s="101">
        <v>8031</v>
      </c>
      <c r="F124" s="101">
        <v>4440</v>
      </c>
      <c r="G124" s="101">
        <v>3591</v>
      </c>
      <c r="H124" s="102">
        <v>51.1</v>
      </c>
      <c r="I124" s="102">
        <v>104.6</v>
      </c>
      <c r="J124" s="102">
        <v>123.6</v>
      </c>
    </row>
    <row r="125" spans="1:10" x14ac:dyDescent="0.4">
      <c r="A125" s="81">
        <v>2015</v>
      </c>
      <c r="B125" s="101">
        <v>760421</v>
      </c>
      <c r="C125" s="101">
        <v>389181</v>
      </c>
      <c r="D125" s="101">
        <v>371240</v>
      </c>
      <c r="E125" s="101">
        <v>7882</v>
      </c>
      <c r="F125" s="101">
        <v>4374</v>
      </c>
      <c r="G125" s="101">
        <v>3508</v>
      </c>
      <c r="H125" s="102">
        <v>51.2</v>
      </c>
      <c r="I125" s="102">
        <v>104.8</v>
      </c>
      <c r="J125" s="102">
        <v>124.7</v>
      </c>
    </row>
    <row r="126" spans="1:10" x14ac:dyDescent="0.4">
      <c r="B126" s="101"/>
      <c r="C126" s="101"/>
      <c r="D126" s="101"/>
      <c r="E126" s="101"/>
      <c r="F126" s="101"/>
      <c r="G126" s="101"/>
      <c r="H126" s="102"/>
      <c r="I126" s="102"/>
      <c r="J126" s="102"/>
    </row>
    <row r="127" spans="1:10" x14ac:dyDescent="0.4">
      <c r="A127" s="103"/>
      <c r="B127" s="104"/>
      <c r="C127" s="104"/>
      <c r="D127" s="104"/>
      <c r="E127" s="104"/>
      <c r="F127" s="104"/>
      <c r="G127" s="104"/>
      <c r="H127" s="105"/>
      <c r="I127" s="105"/>
      <c r="J127" s="105"/>
    </row>
    <row r="128" spans="1:10" x14ac:dyDescent="0.4">
      <c r="A128" s="106"/>
      <c r="B128" s="107"/>
      <c r="C128" s="107"/>
      <c r="D128" s="107"/>
      <c r="E128" s="107"/>
      <c r="F128" s="107"/>
      <c r="G128" s="107"/>
      <c r="H128" s="108"/>
      <c r="I128" s="108"/>
      <c r="J128" s="108"/>
    </row>
    <row r="129" spans="1:10" x14ac:dyDescent="0.4">
      <c r="A129" s="109" t="s">
        <v>227</v>
      </c>
      <c r="B129" s="101"/>
      <c r="C129" s="101"/>
      <c r="D129" s="101"/>
      <c r="E129" s="101"/>
      <c r="F129" s="101"/>
      <c r="G129" s="101"/>
      <c r="H129" s="110"/>
      <c r="I129" s="110"/>
      <c r="J129" s="110"/>
    </row>
    <row r="130" spans="1:10" ht="38.200000000000003" customHeight="1" x14ac:dyDescent="0.4">
      <c r="A130" s="167" t="s">
        <v>228</v>
      </c>
      <c r="B130" s="168"/>
      <c r="C130" s="168"/>
      <c r="D130" s="168"/>
      <c r="E130" s="168"/>
      <c r="F130" s="168"/>
      <c r="G130" s="168"/>
      <c r="H130" s="168"/>
      <c r="I130" s="168"/>
      <c r="J130" s="168"/>
    </row>
    <row r="131" spans="1:10" x14ac:dyDescent="0.4">
      <c r="A131" s="111" t="s">
        <v>229</v>
      </c>
      <c r="B131" s="101"/>
      <c r="C131" s="101"/>
      <c r="D131" s="101"/>
      <c r="E131" s="101"/>
      <c r="F131" s="101"/>
      <c r="G131" s="101"/>
      <c r="H131" s="110"/>
      <c r="I131" s="110"/>
      <c r="J131" s="110"/>
    </row>
    <row r="132" spans="1:10" x14ac:dyDescent="0.4">
      <c r="A132" s="112"/>
      <c r="B132" s="101"/>
      <c r="C132" s="101"/>
      <c r="D132" s="101"/>
      <c r="E132" s="101"/>
      <c r="F132" s="101"/>
      <c r="G132" s="101"/>
      <c r="H132" s="110"/>
      <c r="I132" s="110"/>
      <c r="J132" s="110"/>
    </row>
    <row r="133" spans="1:10" x14ac:dyDescent="0.4">
      <c r="A133" s="112"/>
      <c r="B133" s="101"/>
      <c r="C133" s="101"/>
      <c r="D133" s="101"/>
      <c r="E133" s="101"/>
      <c r="F133" s="101"/>
      <c r="G133" s="101"/>
      <c r="H133" s="110"/>
      <c r="I133" s="110"/>
      <c r="J133" s="110"/>
    </row>
    <row r="134" spans="1:10" x14ac:dyDescent="0.4">
      <c r="A134" s="112"/>
      <c r="B134" s="101"/>
      <c r="C134" s="101"/>
      <c r="D134" s="101"/>
      <c r="E134" s="101"/>
      <c r="F134" s="101"/>
      <c r="G134" s="101"/>
      <c r="H134" s="110"/>
      <c r="I134" s="110"/>
      <c r="J134" s="110"/>
    </row>
    <row r="135" spans="1:10" x14ac:dyDescent="0.4">
      <c r="A135" s="112"/>
      <c r="B135" s="101"/>
      <c r="C135" s="101"/>
      <c r="D135" s="101"/>
      <c r="E135" s="101"/>
      <c r="F135" s="101"/>
      <c r="G135" s="101"/>
      <c r="H135" s="110"/>
      <c r="I135" s="110"/>
      <c r="J135" s="110"/>
    </row>
    <row r="136" spans="1:10" x14ac:dyDescent="0.4">
      <c r="A136" s="112"/>
      <c r="B136" s="101"/>
      <c r="C136" s="101"/>
      <c r="D136" s="101"/>
      <c r="E136" s="101"/>
      <c r="F136" s="101"/>
      <c r="G136" s="101"/>
      <c r="H136" s="110"/>
      <c r="I136" s="110"/>
      <c r="J136" s="110"/>
    </row>
    <row r="137" spans="1:10" x14ac:dyDescent="0.4">
      <c r="A137" s="112"/>
      <c r="B137" s="101"/>
      <c r="C137" s="101"/>
      <c r="D137" s="101"/>
      <c r="E137" s="101"/>
      <c r="F137" s="101"/>
      <c r="G137" s="101"/>
      <c r="H137" s="110"/>
      <c r="I137" s="110"/>
      <c r="J137" s="110"/>
    </row>
    <row r="138" spans="1:10" x14ac:dyDescent="0.4">
      <c r="A138" s="112"/>
      <c r="B138" s="101"/>
      <c r="C138" s="101"/>
      <c r="D138" s="101"/>
      <c r="E138" s="101"/>
      <c r="F138" s="101"/>
      <c r="G138" s="101"/>
      <c r="H138" s="110"/>
      <c r="I138" s="110"/>
      <c r="J138" s="110"/>
    </row>
    <row r="139" spans="1:10" x14ac:dyDescent="0.4">
      <c r="A139" s="112"/>
      <c r="B139" s="101"/>
      <c r="C139" s="101"/>
      <c r="D139" s="101"/>
      <c r="E139" s="101"/>
      <c r="F139" s="101"/>
      <c r="G139" s="101"/>
      <c r="H139" s="110"/>
      <c r="I139" s="110"/>
      <c r="J139" s="110"/>
    </row>
    <row r="140" spans="1:10" x14ac:dyDescent="0.4">
      <c r="A140" s="112"/>
      <c r="B140" s="101"/>
      <c r="C140" s="101"/>
      <c r="D140" s="101"/>
      <c r="E140" s="101"/>
      <c r="F140" s="101"/>
      <c r="G140" s="101"/>
      <c r="H140" s="110"/>
      <c r="I140" s="110"/>
      <c r="J140" s="110"/>
    </row>
    <row r="141" spans="1:10" x14ac:dyDescent="0.4">
      <c r="A141" s="112"/>
      <c r="H141" s="110"/>
      <c r="I141" s="110"/>
      <c r="J141" s="110"/>
    </row>
    <row r="142" spans="1:10" x14ac:dyDescent="0.4">
      <c r="A142" s="112"/>
      <c r="H142" s="110"/>
      <c r="I142" s="110"/>
      <c r="J142" s="110"/>
    </row>
    <row r="143" spans="1:10" x14ac:dyDescent="0.4">
      <c r="A143" s="112"/>
      <c r="H143" s="110"/>
      <c r="I143" s="110"/>
      <c r="J143" s="110"/>
    </row>
    <row r="144" spans="1:10" x14ac:dyDescent="0.4">
      <c r="A144" s="112"/>
      <c r="H144" s="110"/>
      <c r="I144" s="110"/>
      <c r="J144" s="110"/>
    </row>
    <row r="145" spans="1:10" x14ac:dyDescent="0.4">
      <c r="A145" s="112"/>
      <c r="H145" s="110"/>
      <c r="I145" s="110"/>
      <c r="J145" s="110"/>
    </row>
    <row r="146" spans="1:10" x14ac:dyDescent="0.4">
      <c r="A146" s="112"/>
      <c r="H146" s="110"/>
      <c r="I146" s="110"/>
      <c r="J146" s="110"/>
    </row>
    <row r="147" spans="1:10" x14ac:dyDescent="0.4">
      <c r="A147" s="112"/>
      <c r="H147" s="110"/>
      <c r="I147" s="110"/>
      <c r="J147" s="110"/>
    </row>
    <row r="148" spans="1:10" x14ac:dyDescent="0.4">
      <c r="A148" s="112"/>
      <c r="H148" s="110"/>
      <c r="I148" s="110"/>
      <c r="J148" s="110"/>
    </row>
    <row r="149" spans="1:10" x14ac:dyDescent="0.4">
      <c r="A149" s="112"/>
      <c r="H149" s="110"/>
      <c r="I149" s="110"/>
      <c r="J149" s="110"/>
    </row>
    <row r="150" spans="1:10" x14ac:dyDescent="0.4">
      <c r="A150" s="112"/>
      <c r="H150" s="110"/>
      <c r="I150" s="110"/>
      <c r="J150" s="110"/>
    </row>
    <row r="151" spans="1:10" x14ac:dyDescent="0.4">
      <c r="A151" s="112"/>
      <c r="H151" s="110"/>
      <c r="I151" s="110"/>
      <c r="J151" s="110"/>
    </row>
    <row r="152" spans="1:10" x14ac:dyDescent="0.4">
      <c r="A152" s="112"/>
      <c r="H152" s="110"/>
      <c r="I152" s="110"/>
      <c r="J152" s="110"/>
    </row>
    <row r="153" spans="1:10" x14ac:dyDescent="0.4">
      <c r="A153" s="112"/>
      <c r="H153" s="110"/>
      <c r="I153" s="110"/>
      <c r="J153" s="110"/>
    </row>
    <row r="154" spans="1:10" x14ac:dyDescent="0.4">
      <c r="A154" s="112"/>
      <c r="H154" s="110"/>
      <c r="I154" s="110"/>
      <c r="J154" s="110"/>
    </row>
    <row r="155" spans="1:10" x14ac:dyDescent="0.4">
      <c r="A155" s="112"/>
      <c r="H155" s="110"/>
      <c r="I155" s="110"/>
      <c r="J155" s="110"/>
    </row>
    <row r="156" spans="1:10" x14ac:dyDescent="0.4">
      <c r="A156" s="112"/>
      <c r="H156" s="110"/>
      <c r="I156" s="110"/>
      <c r="J156" s="110"/>
    </row>
    <row r="157" spans="1:10" x14ac:dyDescent="0.4">
      <c r="A157" s="112"/>
    </row>
  </sheetData>
  <mergeCells count="3">
    <mergeCell ref="B4:D4"/>
    <mergeCell ref="E4:G4"/>
    <mergeCell ref="A130:J130"/>
  </mergeCells>
  <printOptions horizontalCentered="1"/>
  <pageMargins left="0.59055118110236227" right="0.59055118110236227" top="0.98425196850393704" bottom="0.98425196850393704" header="0.51181102362204722" footer="0.51181102362204722"/>
  <pageSetup paperSize="9" fitToHeight="0" orientation="portrait" r:id="rId1"/>
  <headerFooter alignWithMargins="0"/>
  <rowBreaks count="1" manualBreakCount="1">
    <brk id="7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3"/>
  <sheetViews>
    <sheetView workbookViewId="0">
      <selection activeCell="C32" sqref="C32"/>
    </sheetView>
  </sheetViews>
  <sheetFormatPr baseColWidth="10" defaultColWidth="11.33203125" defaultRowHeight="14.25" x14ac:dyDescent="0.45"/>
  <cols>
    <col min="1" max="1" width="16.33203125" style="61" customWidth="1"/>
    <col min="2" max="16384" width="11.33203125" style="61"/>
  </cols>
  <sheetData>
    <row r="1" spans="1:8" x14ac:dyDescent="0.45">
      <c r="A1" s="61" t="s">
        <v>174</v>
      </c>
      <c r="B1" s="124" t="s">
        <v>175</v>
      </c>
      <c r="H1" s="125" t="s">
        <v>234</v>
      </c>
    </row>
    <row r="3" spans="1:8" x14ac:dyDescent="0.45">
      <c r="C3" s="61" t="s">
        <v>176</v>
      </c>
      <c r="D3" s="61" t="s">
        <v>177</v>
      </c>
      <c r="E3" s="61" t="s">
        <v>156</v>
      </c>
      <c r="F3" s="61" t="s">
        <v>178</v>
      </c>
    </row>
    <row r="4" spans="1:8" x14ac:dyDescent="0.45">
      <c r="B4" s="73" t="s">
        <v>179</v>
      </c>
      <c r="C4" s="61">
        <v>1152</v>
      </c>
      <c r="D4" s="61">
        <v>1446</v>
      </c>
      <c r="E4" s="61">
        <f>D4+C4</f>
        <v>2598</v>
      </c>
      <c r="F4" s="61" t="s">
        <v>180</v>
      </c>
    </row>
    <row r="5" spans="1:8" x14ac:dyDescent="0.45">
      <c r="B5" s="73" t="s">
        <v>181</v>
      </c>
      <c r="C5" s="61">
        <v>156</v>
      </c>
      <c r="D5" s="61">
        <v>159</v>
      </c>
      <c r="E5" s="61">
        <f t="shared" ref="E5:E28" si="0">D5+C5</f>
        <v>315</v>
      </c>
    </row>
    <row r="6" spans="1:8" x14ac:dyDescent="0.45">
      <c r="B6" s="73" t="s">
        <v>182</v>
      </c>
      <c r="C6" s="61">
        <v>996</v>
      </c>
      <c r="D6" s="61">
        <v>1287</v>
      </c>
      <c r="E6" s="61">
        <f t="shared" si="0"/>
        <v>2283</v>
      </c>
    </row>
    <row r="7" spans="1:8" x14ac:dyDescent="0.45">
      <c r="B7" s="73"/>
    </row>
    <row r="8" spans="1:8" x14ac:dyDescent="0.45">
      <c r="B8" s="73" t="s">
        <v>183</v>
      </c>
      <c r="C8" s="61">
        <v>317</v>
      </c>
      <c r="D8" s="61">
        <v>361</v>
      </c>
      <c r="E8" s="61">
        <f t="shared" si="0"/>
        <v>678</v>
      </c>
      <c r="F8" s="61">
        <v>0.5</v>
      </c>
    </row>
    <row r="9" spans="1:8" x14ac:dyDescent="0.45">
      <c r="B9" s="73" t="s">
        <v>184</v>
      </c>
      <c r="C9" s="61">
        <v>73</v>
      </c>
      <c r="D9" s="61">
        <v>84</v>
      </c>
      <c r="E9" s="61">
        <f t="shared" si="0"/>
        <v>157</v>
      </c>
      <c r="F9" s="61">
        <v>1.5</v>
      </c>
    </row>
    <row r="10" spans="1:8" x14ac:dyDescent="0.45">
      <c r="B10" s="73" t="s">
        <v>185</v>
      </c>
      <c r="C10" s="61">
        <v>49</v>
      </c>
      <c r="D10" s="61">
        <v>64</v>
      </c>
      <c r="E10" s="61">
        <f t="shared" si="0"/>
        <v>113</v>
      </c>
      <c r="F10" s="61">
        <v>2.5</v>
      </c>
    </row>
    <row r="11" spans="1:8" x14ac:dyDescent="0.45">
      <c r="B11" s="73" t="s">
        <v>186</v>
      </c>
      <c r="C11" s="61">
        <v>42</v>
      </c>
      <c r="D11" s="61">
        <v>55</v>
      </c>
      <c r="E11" s="61">
        <f t="shared" si="0"/>
        <v>97</v>
      </c>
      <c r="F11" s="61">
        <v>3.5</v>
      </c>
    </row>
    <row r="12" spans="1:8" x14ac:dyDescent="0.45">
      <c r="B12" s="73" t="s">
        <v>187</v>
      </c>
      <c r="C12" s="61">
        <v>30</v>
      </c>
      <c r="D12" s="61">
        <v>42</v>
      </c>
      <c r="E12" s="61">
        <f t="shared" si="0"/>
        <v>72</v>
      </c>
      <c r="F12" s="61">
        <v>4.5</v>
      </c>
    </row>
    <row r="13" spans="1:8" x14ac:dyDescent="0.45">
      <c r="B13" s="73" t="s">
        <v>188</v>
      </c>
      <c r="C13" s="61">
        <v>24</v>
      </c>
      <c r="D13" s="61">
        <v>49</v>
      </c>
      <c r="E13" s="61">
        <f t="shared" si="0"/>
        <v>73</v>
      </c>
      <c r="F13" s="61">
        <v>5.5</v>
      </c>
    </row>
    <row r="14" spans="1:8" x14ac:dyDescent="0.45">
      <c r="B14" s="73" t="s">
        <v>189</v>
      </c>
      <c r="C14" s="61">
        <v>28</v>
      </c>
      <c r="D14" s="61">
        <v>45</v>
      </c>
      <c r="E14" s="61">
        <f t="shared" si="0"/>
        <v>73</v>
      </c>
      <c r="F14" s="61">
        <v>6.5</v>
      </c>
    </row>
    <row r="15" spans="1:8" x14ac:dyDescent="0.45">
      <c r="B15" s="73" t="s">
        <v>190</v>
      </c>
      <c r="C15" s="61">
        <v>115</v>
      </c>
      <c r="D15" s="61">
        <v>163</v>
      </c>
      <c r="E15" s="61">
        <f t="shared" si="0"/>
        <v>278</v>
      </c>
      <c r="F15" s="61">
        <v>10</v>
      </c>
    </row>
    <row r="16" spans="1:8" x14ac:dyDescent="0.45">
      <c r="B16" s="73" t="s">
        <v>191</v>
      </c>
      <c r="C16" s="61">
        <v>58</v>
      </c>
      <c r="D16" s="61">
        <v>94</v>
      </c>
      <c r="E16" s="61">
        <f t="shared" si="0"/>
        <v>152</v>
      </c>
      <c r="F16" s="61">
        <v>17</v>
      </c>
    </row>
    <row r="17" spans="2:6" x14ac:dyDescent="0.45">
      <c r="B17" s="73" t="s">
        <v>192</v>
      </c>
      <c r="C17" s="61">
        <v>42</v>
      </c>
      <c r="D17" s="61">
        <v>63</v>
      </c>
      <c r="E17" s="61">
        <f t="shared" si="0"/>
        <v>105</v>
      </c>
      <c r="F17" s="61">
        <v>24</v>
      </c>
    </row>
    <row r="18" spans="2:6" x14ac:dyDescent="0.45">
      <c r="B18" s="73" t="s">
        <v>193</v>
      </c>
      <c r="C18" s="61">
        <v>110</v>
      </c>
      <c r="D18" s="61">
        <v>147</v>
      </c>
      <c r="E18" s="61">
        <f t="shared" si="0"/>
        <v>257</v>
      </c>
      <c r="F18" s="61">
        <v>44</v>
      </c>
    </row>
    <row r="19" spans="2:6" x14ac:dyDescent="0.45">
      <c r="B19" s="73" t="s">
        <v>194</v>
      </c>
      <c r="C19" s="61">
        <v>60</v>
      </c>
      <c r="D19" s="61">
        <v>52</v>
      </c>
      <c r="E19" s="61">
        <f t="shared" si="0"/>
        <v>112</v>
      </c>
      <c r="F19" s="61">
        <v>75</v>
      </c>
    </row>
    <row r="20" spans="2:6" x14ac:dyDescent="0.45">
      <c r="B20" s="73" t="s">
        <v>195</v>
      </c>
      <c r="C20" s="61">
        <v>46</v>
      </c>
      <c r="D20" s="61">
        <v>59</v>
      </c>
      <c r="E20" s="61">
        <f t="shared" si="0"/>
        <v>105</v>
      </c>
      <c r="F20" s="61">
        <v>105</v>
      </c>
    </row>
    <row r="21" spans="2:6" x14ac:dyDescent="0.45">
      <c r="B21" s="73" t="s">
        <v>196</v>
      </c>
      <c r="C21" s="61">
        <v>30</v>
      </c>
      <c r="D21" s="61">
        <v>43</v>
      </c>
      <c r="E21" s="61">
        <f t="shared" si="0"/>
        <v>73</v>
      </c>
      <c r="F21" s="61">
        <v>135</v>
      </c>
    </row>
    <row r="22" spans="2:6" x14ac:dyDescent="0.45">
      <c r="B22" s="73" t="s">
        <v>197</v>
      </c>
      <c r="C22" s="61">
        <v>18</v>
      </c>
      <c r="D22" s="61">
        <v>41</v>
      </c>
      <c r="E22" s="61">
        <f t="shared" si="0"/>
        <v>59</v>
      </c>
      <c r="F22" s="61">
        <v>165</v>
      </c>
    </row>
    <row r="23" spans="2:6" x14ac:dyDescent="0.45">
      <c r="B23" s="73" t="s">
        <v>198</v>
      </c>
      <c r="C23" s="61">
        <v>34</v>
      </c>
      <c r="D23" s="61">
        <v>21</v>
      </c>
      <c r="E23" s="61">
        <f t="shared" si="0"/>
        <v>55</v>
      </c>
      <c r="F23" s="61">
        <v>195</v>
      </c>
    </row>
    <row r="24" spans="2:6" x14ac:dyDescent="0.45">
      <c r="B24" s="73" t="s">
        <v>199</v>
      </c>
      <c r="C24" s="61">
        <v>23</v>
      </c>
      <c r="D24" s="61">
        <v>17</v>
      </c>
      <c r="E24" s="61">
        <f t="shared" si="0"/>
        <v>40</v>
      </c>
      <c r="F24" s="61">
        <v>225</v>
      </c>
    </row>
    <row r="25" spans="2:6" x14ac:dyDescent="0.45">
      <c r="B25" s="73" t="s">
        <v>200</v>
      </c>
      <c r="C25" s="61">
        <v>19</v>
      </c>
      <c r="D25" s="61">
        <v>16</v>
      </c>
      <c r="E25" s="61">
        <f t="shared" si="0"/>
        <v>35</v>
      </c>
      <c r="F25" s="61">
        <v>255</v>
      </c>
    </row>
    <row r="26" spans="2:6" x14ac:dyDescent="0.45">
      <c r="B26" s="73" t="s">
        <v>201</v>
      </c>
      <c r="C26" s="61">
        <v>13</v>
      </c>
      <c r="D26" s="61">
        <v>13</v>
      </c>
      <c r="E26" s="61">
        <f t="shared" si="0"/>
        <v>26</v>
      </c>
      <c r="F26" s="61">
        <v>285</v>
      </c>
    </row>
    <row r="27" spans="2:6" x14ac:dyDescent="0.45">
      <c r="B27" s="73" t="s">
        <v>202</v>
      </c>
      <c r="C27" s="61">
        <v>16</v>
      </c>
      <c r="D27" s="61">
        <v>11</v>
      </c>
      <c r="E27" s="61">
        <f t="shared" si="0"/>
        <v>27</v>
      </c>
      <c r="F27" s="61">
        <v>315</v>
      </c>
    </row>
    <row r="28" spans="2:6" x14ac:dyDescent="0.45">
      <c r="B28" s="73" t="s">
        <v>203</v>
      </c>
      <c r="C28" s="61">
        <v>5</v>
      </c>
      <c r="D28" s="61">
        <v>6</v>
      </c>
      <c r="E28" s="61">
        <f t="shared" si="0"/>
        <v>11</v>
      </c>
      <c r="F28" s="61">
        <v>345</v>
      </c>
    </row>
    <row r="30" spans="2:6" x14ac:dyDescent="0.45">
      <c r="B30" s="73" t="s">
        <v>162</v>
      </c>
      <c r="C30" s="74">
        <f>C6/C4</f>
        <v>0.86458333333333337</v>
      </c>
      <c r="D30" s="74">
        <f t="shared" ref="D30:E30" si="1">D6/D4</f>
        <v>0.89004149377593356</v>
      </c>
      <c r="E30" s="74">
        <f t="shared" si="1"/>
        <v>0.8787528868360277</v>
      </c>
    </row>
    <row r="31" spans="2:6" x14ac:dyDescent="0.45">
      <c r="B31" s="73" t="s">
        <v>163</v>
      </c>
      <c r="C31" s="74">
        <f>1-C30</f>
        <v>0.13541666666666663</v>
      </c>
      <c r="D31" s="74">
        <f t="shared" ref="D31:E31" si="2">1-D30</f>
        <v>0.10995850622406644</v>
      </c>
      <c r="E31" s="74">
        <f t="shared" si="2"/>
        <v>0.1212471131639723</v>
      </c>
    </row>
    <row r="32" spans="2:6" ht="15.75" x14ac:dyDescent="0.55000000000000004">
      <c r="B32" s="75" t="s">
        <v>204</v>
      </c>
      <c r="C32" s="76">
        <f>SUMPRODUCT(C8:C28,$F$8:$F$28)/C4</f>
        <v>45.521267361111114</v>
      </c>
      <c r="D32" s="76">
        <f>SUMPRODUCT(D8:D28,$F$8:$F$28)/D4</f>
        <v>39.089211618257259</v>
      </c>
      <c r="E32" s="76">
        <f>SUMPRODUCT(E8:E28,$F$8:$F$28)/E4</f>
        <v>41.941301000769826</v>
      </c>
    </row>
    <row r="33" spans="2:5" ht="15.75" x14ac:dyDescent="0.55000000000000004">
      <c r="B33" s="75" t="s">
        <v>205</v>
      </c>
      <c r="C33" s="77">
        <f>C32/365</f>
        <v>0.12471580098934552</v>
      </c>
      <c r="D33" s="77">
        <f t="shared" ref="D33:E33" si="3">D32/365</f>
        <v>0.10709373046097879</v>
      </c>
      <c r="E33" s="77">
        <f t="shared" si="3"/>
        <v>0.11490767397471185</v>
      </c>
    </row>
  </sheetData>
  <hyperlinks>
    <hyperlink ref="H1" r:id="rId1" xr:uid="{4C5026C0-8662-4820-9F2E-7388C9B8250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11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S4" sqref="S4"/>
    </sheetView>
  </sheetViews>
  <sheetFormatPr baseColWidth="10" defaultColWidth="11.33203125" defaultRowHeight="14.25" x14ac:dyDescent="0.45"/>
  <cols>
    <col min="1" max="1" width="6.33203125" style="61" customWidth="1"/>
    <col min="2" max="3" width="11.33203125" style="61"/>
    <col min="4" max="5" width="7" style="61" customWidth="1"/>
    <col min="6" max="6" width="8.265625" style="61" customWidth="1"/>
    <col min="7" max="7" width="12" style="61" bestFit="1" customWidth="1"/>
    <col min="8" max="8" width="11.33203125" style="61"/>
    <col min="9" max="9" width="8.59765625" style="61" customWidth="1"/>
    <col min="10" max="10" width="8.265625" style="61" customWidth="1"/>
    <col min="11" max="12" width="9.265625" style="61" customWidth="1"/>
    <col min="13" max="13" width="11.19921875" style="61" customWidth="1"/>
    <col min="14" max="14" width="8.796875" style="61" customWidth="1"/>
    <col min="15" max="15" width="5.265625" style="61" customWidth="1"/>
    <col min="16" max="16" width="7.9296875" style="61" customWidth="1"/>
    <col min="17" max="18" width="9.73046875" style="61" customWidth="1"/>
    <col min="19" max="19" width="9.33203125" style="61" customWidth="1"/>
    <col min="20" max="16384" width="11.33203125" style="61"/>
  </cols>
  <sheetData>
    <row r="1" spans="1:27" x14ac:dyDescent="0.45">
      <c r="B1" s="61" t="s">
        <v>159</v>
      </c>
    </row>
    <row r="2" spans="1:27" x14ac:dyDescent="0.45">
      <c r="B2" s="61" t="s">
        <v>28</v>
      </c>
      <c r="C2" s="61" t="s">
        <v>28</v>
      </c>
      <c r="D2" s="61" t="s">
        <v>28</v>
      </c>
      <c r="E2" s="61" t="s">
        <v>28</v>
      </c>
      <c r="F2" s="61" t="s">
        <v>28</v>
      </c>
      <c r="G2" s="61" t="s">
        <v>28</v>
      </c>
      <c r="H2" s="61" t="s">
        <v>28</v>
      </c>
      <c r="I2" s="61" t="s">
        <v>28</v>
      </c>
      <c r="J2" s="61" t="s">
        <v>28</v>
      </c>
      <c r="K2" s="61" t="s">
        <v>28</v>
      </c>
      <c r="L2" s="61" t="s">
        <v>28</v>
      </c>
      <c r="M2" s="61" t="s">
        <v>28</v>
      </c>
      <c r="N2" s="61" t="s">
        <v>28</v>
      </c>
    </row>
    <row r="3" spans="1:27" ht="15.75" x14ac:dyDescent="0.55000000000000004">
      <c r="A3" s="61" t="s">
        <v>0</v>
      </c>
      <c r="B3" s="62" t="s">
        <v>160</v>
      </c>
      <c r="C3" s="62" t="s">
        <v>161</v>
      </c>
      <c r="D3" s="62" t="s">
        <v>162</v>
      </c>
      <c r="E3" s="62" t="s">
        <v>163</v>
      </c>
      <c r="F3" s="63" t="s">
        <v>164</v>
      </c>
      <c r="G3" s="62" t="s">
        <v>165</v>
      </c>
      <c r="H3" s="63" t="s">
        <v>166</v>
      </c>
      <c r="I3" s="63" t="s">
        <v>167</v>
      </c>
      <c r="J3" s="63" t="s">
        <v>168</v>
      </c>
      <c r="K3" s="63" t="s">
        <v>169</v>
      </c>
      <c r="L3" s="63" t="s">
        <v>170</v>
      </c>
      <c r="M3" s="64" t="s">
        <v>171</v>
      </c>
      <c r="N3" s="64" t="s">
        <v>172</v>
      </c>
      <c r="O3" s="72" t="s">
        <v>239</v>
      </c>
      <c r="AA3" s="61" t="s">
        <v>173</v>
      </c>
    </row>
    <row r="4" spans="1:27" x14ac:dyDescent="0.45">
      <c r="A4" s="61">
        <v>0</v>
      </c>
      <c r="B4" s="65">
        <v>385670</v>
      </c>
      <c r="C4" s="65">
        <v>384840</v>
      </c>
      <c r="D4" s="65">
        <v>1287</v>
      </c>
      <c r="E4" s="65">
        <v>159</v>
      </c>
      <c r="F4" s="61">
        <f>(1-D4/(C4+D4))*(1-E4/B4)</f>
        <v>0.99625600432948802</v>
      </c>
      <c r="G4" s="65">
        <v>1000000</v>
      </c>
      <c r="H4" s="61">
        <f t="shared" ref="H4:H67" si="0">1-(1-D4/(C4+D4))*(1-E4/B4)</f>
        <v>3.7439956705119792E-3</v>
      </c>
      <c r="I4" s="65">
        <f>G4*H4</f>
        <v>3743.9956705119794</v>
      </c>
      <c r="J4" s="66">
        <f>'Calculs 1a0'!D33</f>
        <v>0.10709373046097879</v>
      </c>
      <c r="K4" s="65">
        <f>J4*I4+G5</f>
        <v>996656.96279267292</v>
      </c>
      <c r="L4" s="67">
        <f>I4/K4</f>
        <v>3.7565539702057093E-3</v>
      </c>
      <c r="M4" s="65">
        <f>SUM(K4:$K$109)</f>
        <v>79281674.311207891</v>
      </c>
      <c r="N4" s="68">
        <f>M4/G4</f>
        <v>79.281674311207894</v>
      </c>
      <c r="O4" s="61">
        <v>0</v>
      </c>
      <c r="P4" s="61">
        <v>0</v>
      </c>
      <c r="Q4" s="69">
        <f t="shared" ref="Q4:Q67" si="1">Q5</f>
        <v>839907.30531267507</v>
      </c>
      <c r="R4" s="61">
        <v>500000</v>
      </c>
      <c r="S4" s="65"/>
      <c r="T4" s="65"/>
    </row>
    <row r="5" spans="1:27" x14ac:dyDescent="0.45">
      <c r="A5" s="61">
        <v>1</v>
      </c>
      <c r="B5" s="65">
        <v>390569</v>
      </c>
      <c r="C5" s="65">
        <v>387297</v>
      </c>
      <c r="D5" s="65">
        <v>59</v>
      </c>
      <c r="E5" s="65">
        <v>52</v>
      </c>
      <c r="F5" s="61">
        <f t="shared" ref="F5:F68" si="2">(1-D5/(C5+D5))*(1-E5/B5)</f>
        <v>0.99971456652560464</v>
      </c>
      <c r="G5" s="65">
        <f>G4*F4</f>
        <v>996256.00432948803</v>
      </c>
      <c r="H5" s="61">
        <f t="shared" si="0"/>
        <v>2.8543347439535793E-4</v>
      </c>
      <c r="I5" s="65">
        <f t="shared" ref="I5:I68" si="3">G5*H5</f>
        <v>284.36481270300254</v>
      </c>
      <c r="J5" s="69">
        <v>0.5</v>
      </c>
      <c r="K5" s="65">
        <f t="shared" ref="K5:K68" si="4">J5*I5+G6</f>
        <v>996113.82192313659</v>
      </c>
      <c r="L5" s="67">
        <f t="shared" ref="L5:L68" si="5">I5/K5</f>
        <v>2.8547421634406861E-4</v>
      </c>
      <c r="M5" s="65">
        <f>SUM(K5:$K$109)</f>
        <v>78285017.348415211</v>
      </c>
      <c r="N5" s="68">
        <f t="shared" ref="N5:N68" si="6">M5/G5</f>
        <v>78.579217598897699</v>
      </c>
      <c r="O5" s="61">
        <v>1</v>
      </c>
      <c r="P5" s="61">
        <v>1</v>
      </c>
      <c r="Q5" s="69">
        <f t="shared" si="1"/>
        <v>839907.30531267507</v>
      </c>
      <c r="R5" s="61">
        <v>500000</v>
      </c>
    </row>
    <row r="6" spans="1:27" x14ac:dyDescent="0.45">
      <c r="A6" s="61">
        <v>2</v>
      </c>
      <c r="B6" s="65">
        <v>392386</v>
      </c>
      <c r="C6" s="65">
        <v>391851</v>
      </c>
      <c r="D6" s="65">
        <v>32</v>
      </c>
      <c r="E6" s="65">
        <v>28</v>
      </c>
      <c r="F6" s="61">
        <f t="shared" si="2"/>
        <v>0.99984699049638115</v>
      </c>
      <c r="G6" s="65">
        <f t="shared" ref="G6:G69" si="7">G5*F5</f>
        <v>995971.63951678504</v>
      </c>
      <c r="H6" s="61">
        <f t="shared" si="0"/>
        <v>1.5300950361885057E-4</v>
      </c>
      <c r="I6" s="65">
        <f t="shared" si="3"/>
        <v>152.39312618091606</v>
      </c>
      <c r="J6" s="69">
        <v>0.5</v>
      </c>
      <c r="K6" s="65">
        <f t="shared" si="4"/>
        <v>995895.44295369461</v>
      </c>
      <c r="L6" s="67">
        <f t="shared" si="5"/>
        <v>1.5302121046857905E-4</v>
      </c>
      <c r="M6" s="65">
        <f>SUM(K6:$K$109)</f>
        <v>77288903.526492074</v>
      </c>
      <c r="N6" s="68">
        <f t="shared" si="6"/>
        <v>77.601510384362228</v>
      </c>
      <c r="O6" s="61">
        <v>2</v>
      </c>
      <c r="P6" s="61">
        <v>2</v>
      </c>
      <c r="Q6" s="69">
        <f t="shared" si="1"/>
        <v>839907.30531267507</v>
      </c>
      <c r="R6" s="61">
        <v>500000</v>
      </c>
    </row>
    <row r="7" spans="1:27" x14ac:dyDescent="0.45">
      <c r="A7" s="61">
        <v>3</v>
      </c>
      <c r="B7" s="65">
        <v>404210</v>
      </c>
      <c r="C7" s="65">
        <v>395768</v>
      </c>
      <c r="D7" s="65">
        <v>31</v>
      </c>
      <c r="E7" s="65">
        <v>21</v>
      </c>
      <c r="F7" s="61">
        <f t="shared" si="2"/>
        <v>0.99986972829353371</v>
      </c>
      <c r="G7" s="65">
        <f t="shared" si="7"/>
        <v>995819.24639060418</v>
      </c>
      <c r="H7" s="61">
        <f t="shared" si="0"/>
        <v>1.3027170646628949E-4</v>
      </c>
      <c r="I7" s="65">
        <f t="shared" si="3"/>
        <v>129.72707255927841</v>
      </c>
      <c r="J7" s="69">
        <v>0.5</v>
      </c>
      <c r="K7" s="65">
        <f t="shared" si="4"/>
        <v>995754.38285432453</v>
      </c>
      <c r="L7" s="67">
        <f t="shared" si="5"/>
        <v>1.302801923777794E-4</v>
      </c>
      <c r="M7" s="65">
        <f>SUM(K7:$K$109)</f>
        <v>76293008.083538383</v>
      </c>
      <c r="N7" s="68">
        <f t="shared" si="6"/>
        <v>76.613309453564128</v>
      </c>
      <c r="O7" s="61">
        <v>3</v>
      </c>
      <c r="P7" s="61">
        <v>3</v>
      </c>
      <c r="Q7" s="69">
        <f t="shared" si="1"/>
        <v>839907.30531267507</v>
      </c>
      <c r="R7" s="61">
        <v>500000</v>
      </c>
    </row>
    <row r="8" spans="1:27" x14ac:dyDescent="0.45">
      <c r="A8" s="61">
        <v>4</v>
      </c>
      <c r="B8" s="65">
        <v>404007</v>
      </c>
      <c r="C8" s="65">
        <v>408248</v>
      </c>
      <c r="D8" s="65">
        <v>24</v>
      </c>
      <c r="E8" s="65">
        <v>24</v>
      </c>
      <c r="F8" s="61">
        <f t="shared" si="2"/>
        <v>0.99988181424092559</v>
      </c>
      <c r="G8" s="65">
        <f t="shared" si="7"/>
        <v>995689.51931804488</v>
      </c>
      <c r="H8" s="61">
        <f t="shared" si="0"/>
        <v>1.1818575907440731E-4</v>
      </c>
      <c r="I8" s="65">
        <f t="shared" si="3"/>
        <v>117.67632164303488</v>
      </c>
      <c r="J8" s="69">
        <v>0.5</v>
      </c>
      <c r="K8" s="65">
        <f t="shared" si="4"/>
        <v>995630.6811572233</v>
      </c>
      <c r="L8" s="67">
        <f t="shared" si="5"/>
        <v>1.1819274342395664E-4</v>
      </c>
      <c r="M8" s="65">
        <f>SUM(K8:$K$109)</f>
        <v>75297253.700684071</v>
      </c>
      <c r="N8" s="68">
        <f t="shared" si="6"/>
        <v>75.623226156137221</v>
      </c>
      <c r="O8" s="61">
        <v>4</v>
      </c>
      <c r="P8" s="61">
        <v>4</v>
      </c>
      <c r="Q8" s="69">
        <f t="shared" si="1"/>
        <v>839907.30531267507</v>
      </c>
      <c r="R8" s="61">
        <v>500000</v>
      </c>
    </row>
    <row r="9" spans="1:27" x14ac:dyDescent="0.45">
      <c r="A9" s="61">
        <v>5</v>
      </c>
      <c r="B9" s="65">
        <v>406201</v>
      </c>
      <c r="C9" s="65">
        <v>407031</v>
      </c>
      <c r="D9" s="65">
        <v>23</v>
      </c>
      <c r="E9" s="65">
        <v>17</v>
      </c>
      <c r="F9" s="61">
        <f t="shared" si="2"/>
        <v>0.9999016476032726</v>
      </c>
      <c r="G9" s="65">
        <f t="shared" si="7"/>
        <v>995571.84299640183</v>
      </c>
      <c r="H9" s="61">
        <f t="shared" si="0"/>
        <v>9.8352396727396929E-5</v>
      </c>
      <c r="I9" s="65">
        <f t="shared" si="3"/>
        <v>97.916876873007837</v>
      </c>
      <c r="J9" s="69">
        <v>0.5</v>
      </c>
      <c r="K9" s="65">
        <f t="shared" si="4"/>
        <v>995522.88455796533</v>
      </c>
      <c r="L9" s="67">
        <f t="shared" si="5"/>
        <v>9.8357233562225082E-5</v>
      </c>
      <c r="M9" s="65">
        <f>SUM(K9:$K$109)</f>
        <v>74301623.019526854</v>
      </c>
      <c r="N9" s="68">
        <f t="shared" si="6"/>
        <v>74.632105701080377</v>
      </c>
      <c r="O9" s="61">
        <v>5</v>
      </c>
      <c r="P9" s="61">
        <v>5</v>
      </c>
      <c r="Q9" s="69">
        <f t="shared" si="1"/>
        <v>839907.30531267507</v>
      </c>
      <c r="R9" s="61">
        <v>500000</v>
      </c>
    </row>
    <row r="10" spans="1:27" x14ac:dyDescent="0.45">
      <c r="A10" s="61">
        <v>6</v>
      </c>
      <c r="B10" s="65">
        <v>404561</v>
      </c>
      <c r="C10" s="65">
        <v>409135</v>
      </c>
      <c r="D10" s="65">
        <v>23</v>
      </c>
      <c r="E10" s="65">
        <v>15</v>
      </c>
      <c r="F10" s="61">
        <f t="shared" si="2"/>
        <v>0.99990671185401248</v>
      </c>
      <c r="G10" s="65">
        <f t="shared" si="7"/>
        <v>995473.92611952883</v>
      </c>
      <c r="H10" s="61">
        <f t="shared" si="0"/>
        <v>9.3288145987524551E-5</v>
      </c>
      <c r="I10" s="65">
        <f t="shared" si="3"/>
        <v>92.865916946612828</v>
      </c>
      <c r="J10" s="69">
        <v>0.5</v>
      </c>
      <c r="K10" s="65">
        <f t="shared" si="4"/>
        <v>995427.49316105549</v>
      </c>
      <c r="L10" s="67">
        <f t="shared" si="5"/>
        <v>9.3292497529589088E-5</v>
      </c>
      <c r="M10" s="65">
        <f>SUM(K10:$K$109)</f>
        <v>73306100.134968892</v>
      </c>
      <c r="N10" s="68">
        <f t="shared" si="6"/>
        <v>73.6393974885153</v>
      </c>
      <c r="O10" s="61">
        <v>6</v>
      </c>
      <c r="P10" s="61">
        <v>6</v>
      </c>
      <c r="Q10" s="69">
        <f t="shared" si="1"/>
        <v>839907.30531267507</v>
      </c>
      <c r="R10" s="61">
        <v>500000</v>
      </c>
    </row>
    <row r="11" spans="1:27" x14ac:dyDescent="0.45">
      <c r="A11" s="61">
        <v>7</v>
      </c>
      <c r="B11" s="65">
        <v>411728</v>
      </c>
      <c r="C11" s="65">
        <v>406590</v>
      </c>
      <c r="D11" s="65">
        <v>21</v>
      </c>
      <c r="E11" s="65">
        <v>19</v>
      </c>
      <c r="F11" s="61">
        <f t="shared" si="2"/>
        <v>0.99990220899861548</v>
      </c>
      <c r="G11" s="65">
        <f t="shared" si="7"/>
        <v>995381.06020258216</v>
      </c>
      <c r="H11" s="61">
        <f t="shared" si="0"/>
        <v>9.7791001384517351E-5</v>
      </c>
      <c r="I11" s="65">
        <f t="shared" si="3"/>
        <v>97.339310636393066</v>
      </c>
      <c r="J11" s="69">
        <v>0.5</v>
      </c>
      <c r="K11" s="65">
        <f t="shared" si="4"/>
        <v>995332.3905472639</v>
      </c>
      <c r="L11" s="67">
        <f t="shared" si="5"/>
        <v>9.779578315830048E-5</v>
      </c>
      <c r="M11" s="65">
        <f>SUM(K11:$K$109)</f>
        <v>72310672.641807824</v>
      </c>
      <c r="N11" s="68">
        <f t="shared" si="6"/>
        <v>72.646221163873662</v>
      </c>
      <c r="O11" s="61">
        <v>7</v>
      </c>
      <c r="P11" s="61">
        <v>7</v>
      </c>
      <c r="Q11" s="69">
        <f t="shared" si="1"/>
        <v>839907.30531267507</v>
      </c>
      <c r="R11" s="61">
        <v>500000</v>
      </c>
    </row>
    <row r="12" spans="1:27" x14ac:dyDescent="0.45">
      <c r="A12" s="61">
        <v>8</v>
      </c>
      <c r="B12" s="65">
        <v>403602</v>
      </c>
      <c r="C12" s="65">
        <v>414271</v>
      </c>
      <c r="D12" s="65">
        <v>16</v>
      </c>
      <c r="E12" s="65">
        <v>14</v>
      </c>
      <c r="F12" s="61">
        <f t="shared" si="2"/>
        <v>0.99992669313203675</v>
      </c>
      <c r="G12" s="65">
        <f t="shared" si="7"/>
        <v>995283.72089194576</v>
      </c>
      <c r="H12" s="61">
        <f t="shared" si="0"/>
        <v>7.3306867963252031E-5</v>
      </c>
      <c r="I12" s="65">
        <f t="shared" si="3"/>
        <v>72.961132313400057</v>
      </c>
      <c r="J12" s="69">
        <v>0.5</v>
      </c>
      <c r="K12" s="65">
        <f t="shared" si="4"/>
        <v>995247.24032578908</v>
      </c>
      <c r="L12" s="67">
        <f t="shared" si="5"/>
        <v>7.3309555010186815E-5</v>
      </c>
      <c r="M12" s="65">
        <f>SUM(K12:$K$109)</f>
        <v>71315340.251260564</v>
      </c>
      <c r="N12" s="68">
        <f t="shared" si="6"/>
        <v>71.653277105094944</v>
      </c>
      <c r="O12" s="61">
        <v>8</v>
      </c>
      <c r="P12" s="61">
        <v>8</v>
      </c>
      <c r="Q12" s="69">
        <f t="shared" si="1"/>
        <v>839907.30531267507</v>
      </c>
      <c r="R12" s="61">
        <v>500000</v>
      </c>
    </row>
    <row r="13" spans="1:27" x14ac:dyDescent="0.45">
      <c r="A13" s="61">
        <v>9</v>
      </c>
      <c r="B13" s="65">
        <v>401499</v>
      </c>
      <c r="C13" s="65">
        <v>405865</v>
      </c>
      <c r="D13" s="65">
        <v>14</v>
      </c>
      <c r="E13" s="65">
        <v>21</v>
      </c>
      <c r="F13" s="61">
        <f t="shared" si="2"/>
        <v>0.99991320477476331</v>
      </c>
      <c r="G13" s="65">
        <f t="shared" si="7"/>
        <v>995210.7597596324</v>
      </c>
      <c r="H13" s="61">
        <f t="shared" si="0"/>
        <v>8.6795225236691032E-5</v>
      </c>
      <c r="I13" s="65">
        <f t="shared" si="3"/>
        <v>86.379542051315696</v>
      </c>
      <c r="J13" s="69">
        <v>0.5</v>
      </c>
      <c r="K13" s="65">
        <f t="shared" si="4"/>
        <v>995167.56998860673</v>
      </c>
      <c r="L13" s="67">
        <f t="shared" si="5"/>
        <v>8.6798992105726095E-5</v>
      </c>
      <c r="M13" s="65">
        <f>SUM(K13:$K$109)</f>
        <v>70320093.01093477</v>
      </c>
      <c r="N13" s="68">
        <f t="shared" si="6"/>
        <v>70.658493511383242</v>
      </c>
      <c r="O13" s="61">
        <v>9</v>
      </c>
      <c r="P13" s="61">
        <v>9</v>
      </c>
      <c r="Q13" s="69">
        <f t="shared" si="1"/>
        <v>839907.30531267507</v>
      </c>
      <c r="R13" s="61">
        <v>500000</v>
      </c>
    </row>
    <row r="14" spans="1:27" x14ac:dyDescent="0.45">
      <c r="A14" s="61">
        <v>10</v>
      </c>
      <c r="B14" s="65">
        <v>399857</v>
      </c>
      <c r="C14" s="65">
        <v>403488</v>
      </c>
      <c r="D14" s="65">
        <v>15</v>
      </c>
      <c r="E14" s="65">
        <v>9</v>
      </c>
      <c r="F14" s="61">
        <f t="shared" si="2"/>
        <v>0.99994031834529784</v>
      </c>
      <c r="G14" s="65">
        <f t="shared" si="7"/>
        <v>995124.38021758106</v>
      </c>
      <c r="H14" s="61">
        <f t="shared" si="0"/>
        <v>5.968165470215947E-5</v>
      </c>
      <c r="I14" s="65">
        <f t="shared" si="3"/>
        <v>59.390669645846124</v>
      </c>
      <c r="J14" s="69">
        <v>0.5</v>
      </c>
      <c r="K14" s="65">
        <f t="shared" si="4"/>
        <v>995094.68488275807</v>
      </c>
      <c r="L14" s="67">
        <f t="shared" si="5"/>
        <v>5.968343570526007E-5</v>
      </c>
      <c r="M14" s="65">
        <f>SUM(K14:$K$109)</f>
        <v>69324925.440946177</v>
      </c>
      <c r="N14" s="68">
        <f t="shared" si="6"/>
        <v>69.664583462208498</v>
      </c>
      <c r="O14" s="61">
        <v>10</v>
      </c>
      <c r="P14" s="61">
        <v>10</v>
      </c>
      <c r="Q14" s="69">
        <f t="shared" si="1"/>
        <v>839907.30531267507</v>
      </c>
      <c r="R14" s="61">
        <v>500000</v>
      </c>
    </row>
    <row r="15" spans="1:27" x14ac:dyDescent="0.45">
      <c r="A15" s="61">
        <v>11</v>
      </c>
      <c r="B15" s="65">
        <v>403017</v>
      </c>
      <c r="C15" s="65">
        <v>401645</v>
      </c>
      <c r="D15" s="65">
        <v>14</v>
      </c>
      <c r="E15" s="65">
        <v>16</v>
      </c>
      <c r="F15" s="61">
        <f t="shared" si="2"/>
        <v>0.99992544538816841</v>
      </c>
      <c r="G15" s="65">
        <f t="shared" si="7"/>
        <v>995064.9895479352</v>
      </c>
      <c r="H15" s="61">
        <f t="shared" si="0"/>
        <v>7.4554611831589845E-5</v>
      </c>
      <c r="I15" s="65">
        <f t="shared" si="3"/>
        <v>74.186684042951313</v>
      </c>
      <c r="J15" s="69">
        <v>0.5</v>
      </c>
      <c r="K15" s="65">
        <f t="shared" si="4"/>
        <v>995027.89620591374</v>
      </c>
      <c r="L15" s="67">
        <f t="shared" si="5"/>
        <v>7.4557391130267292E-5</v>
      </c>
      <c r="M15" s="65">
        <f>SUM(K15:$K$109)</f>
        <v>68329830.756063432</v>
      </c>
      <c r="N15" s="68">
        <f t="shared" si="6"/>
        <v>68.668711565368341</v>
      </c>
      <c r="O15" s="61">
        <v>11</v>
      </c>
      <c r="P15" s="61">
        <v>11</v>
      </c>
      <c r="Q15" s="69">
        <f t="shared" si="1"/>
        <v>839907.30531267507</v>
      </c>
      <c r="R15" s="61">
        <v>500000</v>
      </c>
    </row>
    <row r="16" spans="1:27" x14ac:dyDescent="0.45">
      <c r="A16" s="61">
        <v>12</v>
      </c>
      <c r="B16" s="65">
        <v>408680</v>
      </c>
      <c r="C16" s="65">
        <v>404313</v>
      </c>
      <c r="D16" s="65">
        <v>16</v>
      </c>
      <c r="E16" s="65">
        <v>26</v>
      </c>
      <c r="F16" s="61">
        <f t="shared" si="2"/>
        <v>0.99989681132486674</v>
      </c>
      <c r="G16" s="65">
        <f t="shared" si="7"/>
        <v>994990.80286389228</v>
      </c>
      <c r="H16" s="61">
        <f t="shared" si="0"/>
        <v>1.0318867513325891E-4</v>
      </c>
      <c r="I16" s="65">
        <f t="shared" si="3"/>
        <v>102.67178271730265</v>
      </c>
      <c r="J16" s="69">
        <v>0.5</v>
      </c>
      <c r="K16" s="65">
        <f t="shared" si="4"/>
        <v>994939.46697253361</v>
      </c>
      <c r="L16" s="67">
        <f t="shared" si="5"/>
        <v>1.0319399935929672E-4</v>
      </c>
      <c r="M16" s="65">
        <f>SUM(K16:$K$109)</f>
        <v>67334802.859857515</v>
      </c>
      <c r="N16" s="68">
        <f t="shared" si="6"/>
        <v>67.673794236134697</v>
      </c>
      <c r="O16" s="61">
        <v>12</v>
      </c>
      <c r="P16" s="61">
        <v>12</v>
      </c>
      <c r="Q16" s="69">
        <f t="shared" si="1"/>
        <v>839907.30531267507</v>
      </c>
      <c r="R16" s="61">
        <v>500000</v>
      </c>
    </row>
    <row r="17" spans="1:18" x14ac:dyDescent="0.45">
      <c r="A17" s="61">
        <v>13</v>
      </c>
      <c r="B17" s="65">
        <v>417436</v>
      </c>
      <c r="C17" s="65">
        <v>410379</v>
      </c>
      <c r="D17" s="65">
        <v>20</v>
      </c>
      <c r="E17" s="65">
        <v>22</v>
      </c>
      <c r="F17" s="61">
        <f t="shared" si="2"/>
        <v>0.99989856681639466</v>
      </c>
      <c r="G17" s="65">
        <f t="shared" si="7"/>
        <v>994888.13108117494</v>
      </c>
      <c r="H17" s="61">
        <f t="shared" si="0"/>
        <v>1.0143318360533726E-4</v>
      </c>
      <c r="I17" s="65">
        <f t="shared" si="3"/>
        <v>100.91467046672766</v>
      </c>
      <c r="J17" s="69">
        <v>0.5</v>
      </c>
      <c r="K17" s="65">
        <f t="shared" si="4"/>
        <v>994837.6737459416</v>
      </c>
      <c r="L17" s="67">
        <f t="shared" si="5"/>
        <v>1.0143832821162231E-4</v>
      </c>
      <c r="M17" s="65">
        <f>SUM(K17:$K$109)</f>
        <v>66339863.392884985</v>
      </c>
      <c r="N17" s="68">
        <f t="shared" si="6"/>
        <v>66.680726526299452</v>
      </c>
      <c r="O17" s="61">
        <v>13</v>
      </c>
      <c r="P17" s="61">
        <v>13</v>
      </c>
      <c r="Q17" s="69">
        <f t="shared" si="1"/>
        <v>839907.30531267507</v>
      </c>
      <c r="R17" s="61">
        <v>500000</v>
      </c>
    </row>
    <row r="18" spans="1:18" x14ac:dyDescent="0.45">
      <c r="A18" s="61">
        <v>14</v>
      </c>
      <c r="B18" s="65">
        <v>399808</v>
      </c>
      <c r="C18" s="65">
        <v>419125</v>
      </c>
      <c r="D18" s="65">
        <v>27</v>
      </c>
      <c r="E18" s="65">
        <v>27</v>
      </c>
      <c r="F18" s="61">
        <f t="shared" si="2"/>
        <v>0.99986805616179486</v>
      </c>
      <c r="G18" s="65">
        <f t="shared" si="7"/>
        <v>994787.21641070826</v>
      </c>
      <c r="H18" s="61">
        <f t="shared" si="0"/>
        <v>1.3194383820513966E-4</v>
      </c>
      <c r="I18" s="65">
        <f t="shared" si="3"/>
        <v>131.25604353063574</v>
      </c>
      <c r="J18" s="69">
        <v>0.5</v>
      </c>
      <c r="K18" s="65">
        <f t="shared" si="4"/>
        <v>994721.58838894288</v>
      </c>
      <c r="L18" s="67">
        <f t="shared" si="5"/>
        <v>1.3195254336765609E-4</v>
      </c>
      <c r="M18" s="65">
        <f>SUM(K18:$K$109)</f>
        <v>65345025.71913904</v>
      </c>
      <c r="N18" s="68">
        <f t="shared" si="6"/>
        <v>65.687440129066417</v>
      </c>
      <c r="O18" s="61">
        <v>14</v>
      </c>
      <c r="P18" s="61">
        <v>14</v>
      </c>
      <c r="Q18" s="69">
        <f t="shared" si="1"/>
        <v>839907.30531267507</v>
      </c>
      <c r="R18" s="61">
        <v>500000</v>
      </c>
    </row>
    <row r="19" spans="1:18" x14ac:dyDescent="0.45">
      <c r="A19" s="61">
        <v>15</v>
      </c>
      <c r="B19" s="65">
        <v>397444</v>
      </c>
      <c r="C19" s="65">
        <v>401810</v>
      </c>
      <c r="D19" s="65">
        <v>30</v>
      </c>
      <c r="E19" s="65">
        <v>39</v>
      </c>
      <c r="F19" s="61">
        <f t="shared" si="2"/>
        <v>0.99982722371436261</v>
      </c>
      <c r="G19" s="65">
        <f t="shared" si="7"/>
        <v>994655.96036717761</v>
      </c>
      <c r="H19" s="61">
        <f t="shared" si="0"/>
        <v>1.7277628563738823E-4</v>
      </c>
      <c r="I19" s="65">
        <f t="shared" si="3"/>
        <v>171.85296231933017</v>
      </c>
      <c r="J19" s="69">
        <v>0.5</v>
      </c>
      <c r="K19" s="65">
        <f t="shared" si="4"/>
        <v>994570.03388601798</v>
      </c>
      <c r="L19" s="67">
        <f t="shared" si="5"/>
        <v>1.7279121274935301E-4</v>
      </c>
      <c r="M19" s="65">
        <f>SUM(K19:$K$109)</f>
        <v>64350304.13075009</v>
      </c>
      <c r="N19" s="68">
        <f t="shared" si="6"/>
        <v>64.696042345129214</v>
      </c>
      <c r="O19" s="61">
        <v>15</v>
      </c>
      <c r="P19" s="61">
        <v>15</v>
      </c>
      <c r="Q19" s="69">
        <f t="shared" si="1"/>
        <v>839907.30531267507</v>
      </c>
      <c r="R19" s="61">
        <v>500000</v>
      </c>
    </row>
    <row r="20" spans="1:18" x14ac:dyDescent="0.45">
      <c r="A20" s="61">
        <v>16</v>
      </c>
      <c r="B20" s="65">
        <v>392856</v>
      </c>
      <c r="C20" s="65">
        <v>400066</v>
      </c>
      <c r="D20" s="65">
        <v>35</v>
      </c>
      <c r="E20" s="65">
        <v>53</v>
      </c>
      <c r="F20" s="61">
        <f t="shared" si="2"/>
        <v>0.99977762440639961</v>
      </c>
      <c r="G20" s="65">
        <f t="shared" si="7"/>
        <v>994484.10740485834</v>
      </c>
      <c r="H20" s="61">
        <f t="shared" si="0"/>
        <v>2.2237559360038794E-4</v>
      </c>
      <c r="I20" s="65">
        <f t="shared" si="3"/>
        <v>221.14899371030734</v>
      </c>
      <c r="J20" s="69">
        <v>0.5</v>
      </c>
      <c r="K20" s="65">
        <f t="shared" si="4"/>
        <v>994373.5329080032</v>
      </c>
      <c r="L20" s="67">
        <f t="shared" si="5"/>
        <v>2.224003218021768E-4</v>
      </c>
      <c r="M20" s="65">
        <f>SUM(K20:$K$109)</f>
        <v>63355734.096864082</v>
      </c>
      <c r="N20" s="68">
        <f t="shared" si="6"/>
        <v>63.707135815566851</v>
      </c>
      <c r="O20" s="61">
        <v>16</v>
      </c>
      <c r="P20" s="61">
        <v>16</v>
      </c>
      <c r="Q20" s="69">
        <f t="shared" si="1"/>
        <v>839907.30531267507</v>
      </c>
      <c r="R20" s="61">
        <v>500000</v>
      </c>
    </row>
    <row r="21" spans="1:18" x14ac:dyDescent="0.45">
      <c r="A21" s="61">
        <v>17</v>
      </c>
      <c r="B21" s="65">
        <v>394009</v>
      </c>
      <c r="C21" s="65">
        <v>392360</v>
      </c>
      <c r="D21" s="65">
        <v>45</v>
      </c>
      <c r="E21" s="65">
        <v>73</v>
      </c>
      <c r="F21" s="61">
        <f t="shared" si="2"/>
        <v>0.99970006885335772</v>
      </c>
      <c r="G21" s="65">
        <f t="shared" si="7"/>
        <v>994262.95841114805</v>
      </c>
      <c r="H21" s="61">
        <f t="shared" si="0"/>
        <v>2.9993114664228493E-4</v>
      </c>
      <c r="I21" s="65">
        <f t="shared" si="3"/>
        <v>298.21042918020606</v>
      </c>
      <c r="J21" s="69">
        <v>0.5</v>
      </c>
      <c r="K21" s="65">
        <f t="shared" si="4"/>
        <v>994113.85319655796</v>
      </c>
      <c r="L21" s="67">
        <f t="shared" si="5"/>
        <v>2.9997613273501317E-4</v>
      </c>
      <c r="M21" s="65">
        <f>SUM(K21:$K$109)</f>
        <v>62361360.563956067</v>
      </c>
      <c r="N21" s="68">
        <f t="shared" si="6"/>
        <v>62.721194666258874</v>
      </c>
      <c r="O21" s="61">
        <v>17</v>
      </c>
      <c r="P21" s="61">
        <v>17</v>
      </c>
      <c r="Q21" s="69">
        <f t="shared" si="1"/>
        <v>839907.30531267507</v>
      </c>
      <c r="R21" s="61">
        <v>500000</v>
      </c>
    </row>
    <row r="22" spans="1:18" x14ac:dyDescent="0.45">
      <c r="A22" s="61">
        <v>18</v>
      </c>
      <c r="B22" s="65">
        <v>387919</v>
      </c>
      <c r="C22" s="65">
        <v>391490</v>
      </c>
      <c r="D22" s="65">
        <v>67</v>
      </c>
      <c r="E22" s="65">
        <v>83</v>
      </c>
      <c r="F22" s="61">
        <f t="shared" si="2"/>
        <v>0.99961496267723038</v>
      </c>
      <c r="G22" s="65">
        <f t="shared" si="7"/>
        <v>993964.74798196787</v>
      </c>
      <c r="H22" s="61">
        <f t="shared" si="0"/>
        <v>3.8503732276962133E-4</v>
      </c>
      <c r="I22" s="65">
        <f t="shared" si="3"/>
        <v>382.71352549035828</v>
      </c>
      <c r="J22" s="69">
        <v>0.5</v>
      </c>
      <c r="K22" s="65">
        <f t="shared" si="4"/>
        <v>993773.39121922269</v>
      </c>
      <c r="L22" s="67">
        <f t="shared" si="5"/>
        <v>3.8511146391313782E-4</v>
      </c>
      <c r="M22" s="65">
        <f>SUM(K22:$K$109)</f>
        <v>61367246.710759521</v>
      </c>
      <c r="N22" s="68">
        <f t="shared" si="6"/>
        <v>61.73986233953724</v>
      </c>
      <c r="O22" s="61">
        <v>18</v>
      </c>
      <c r="P22" s="61">
        <v>18</v>
      </c>
      <c r="Q22" s="69">
        <f t="shared" si="1"/>
        <v>839907.30531267507</v>
      </c>
      <c r="R22" s="61">
        <v>500000</v>
      </c>
    </row>
    <row r="23" spans="1:18" x14ac:dyDescent="0.45">
      <c r="A23" s="61">
        <v>19</v>
      </c>
      <c r="B23" s="65">
        <v>374624</v>
      </c>
      <c r="C23" s="65">
        <v>383804</v>
      </c>
      <c r="D23" s="65">
        <v>100</v>
      </c>
      <c r="E23" s="65">
        <v>88</v>
      </c>
      <c r="F23" s="61">
        <f t="shared" si="2"/>
        <v>0.9995046772053624</v>
      </c>
      <c r="G23" s="65">
        <f t="shared" si="7"/>
        <v>993582.0344564775</v>
      </c>
      <c r="H23" s="61">
        <f t="shared" si="0"/>
        <v>4.9532279463759821E-4</v>
      </c>
      <c r="I23" s="65">
        <f t="shared" si="3"/>
        <v>492.14383000869282</v>
      </c>
      <c r="J23" s="69">
        <v>0.5</v>
      </c>
      <c r="K23" s="65">
        <f t="shared" si="4"/>
        <v>993335.96254147321</v>
      </c>
      <c r="L23" s="67">
        <f t="shared" si="5"/>
        <v>4.9544549736177011E-4</v>
      </c>
      <c r="M23" s="65">
        <f>SUM(K23:$K$109)</f>
        <v>60373473.319540292</v>
      </c>
      <c r="N23" s="68">
        <f t="shared" si="6"/>
        <v>60.76345105471497</v>
      </c>
      <c r="O23" s="61">
        <v>19</v>
      </c>
      <c r="P23" s="61">
        <v>19</v>
      </c>
      <c r="Q23" s="69">
        <f t="shared" si="1"/>
        <v>839907.30531267507</v>
      </c>
      <c r="R23" s="61">
        <v>500000</v>
      </c>
    </row>
    <row r="24" spans="1:18" x14ac:dyDescent="0.45">
      <c r="A24" s="61">
        <v>20</v>
      </c>
      <c r="B24" s="65">
        <v>368430</v>
      </c>
      <c r="C24" s="65">
        <v>368594</v>
      </c>
      <c r="D24" s="65">
        <v>93</v>
      </c>
      <c r="E24" s="65">
        <v>116</v>
      </c>
      <c r="F24" s="61">
        <f t="shared" si="2"/>
        <v>0.9994329834376654</v>
      </c>
      <c r="G24" s="65">
        <f t="shared" si="7"/>
        <v>993089.89062646881</v>
      </c>
      <c r="H24" s="61">
        <f t="shared" si="0"/>
        <v>5.6701656233459907E-4</v>
      </c>
      <c r="I24" s="65">
        <f t="shared" si="3"/>
        <v>563.09841587226333</v>
      </c>
      <c r="J24" s="69">
        <v>0.5</v>
      </c>
      <c r="K24" s="65">
        <f t="shared" si="4"/>
        <v>992808.34141853265</v>
      </c>
      <c r="L24" s="67">
        <f t="shared" si="5"/>
        <v>5.671773618135639E-4</v>
      </c>
      <c r="M24" s="65">
        <f>SUM(K24:$K$109)</f>
        <v>59380137.356998816</v>
      </c>
      <c r="N24" s="68">
        <f t="shared" si="6"/>
        <v>59.793315708349596</v>
      </c>
      <c r="O24" s="61">
        <v>20</v>
      </c>
      <c r="P24" s="61">
        <v>20</v>
      </c>
      <c r="Q24" s="69">
        <f t="shared" si="1"/>
        <v>839907.30531267507</v>
      </c>
      <c r="R24" s="61">
        <v>500000</v>
      </c>
    </row>
    <row r="25" spans="1:18" x14ac:dyDescent="0.45">
      <c r="A25" s="61">
        <v>21</v>
      </c>
      <c r="B25" s="65">
        <v>383566</v>
      </c>
      <c r="C25" s="65">
        <v>361630</v>
      </c>
      <c r="D25" s="65">
        <v>100</v>
      </c>
      <c r="E25" s="65">
        <v>96</v>
      </c>
      <c r="F25" s="61">
        <f t="shared" si="2"/>
        <v>0.99947333703335506</v>
      </c>
      <c r="G25" s="65">
        <f t="shared" si="7"/>
        <v>992526.7922105965</v>
      </c>
      <c r="H25" s="61">
        <f t="shared" si="0"/>
        <v>5.2666296664494183E-4</v>
      </c>
      <c r="I25" s="65">
        <f t="shared" si="3"/>
        <v>522.72710486022049</v>
      </c>
      <c r="J25" s="69">
        <v>0.5</v>
      </c>
      <c r="K25" s="65">
        <f t="shared" si="4"/>
        <v>992265.42865816632</v>
      </c>
      <c r="L25" s="67">
        <f t="shared" si="5"/>
        <v>5.2680169011541677E-4</v>
      </c>
      <c r="M25" s="65">
        <f>SUM(K25:$K$109)</f>
        <v>58387329.015580289</v>
      </c>
      <c r="N25" s="68">
        <f t="shared" si="6"/>
        <v>58.826955074469709</v>
      </c>
      <c r="O25" s="61">
        <v>21</v>
      </c>
      <c r="P25" s="61">
        <v>21</v>
      </c>
      <c r="Q25" s="69">
        <f t="shared" si="1"/>
        <v>839907.30531267507</v>
      </c>
      <c r="R25" s="61">
        <v>500000</v>
      </c>
    </row>
    <row r="26" spans="1:18" x14ac:dyDescent="0.45">
      <c r="A26" s="61">
        <v>22</v>
      </c>
      <c r="B26" s="65">
        <v>383098</v>
      </c>
      <c r="C26" s="65">
        <v>377540</v>
      </c>
      <c r="D26" s="65">
        <v>130</v>
      </c>
      <c r="E26" s="65">
        <v>102</v>
      </c>
      <c r="F26" s="61">
        <f t="shared" si="2"/>
        <v>0.99938962538667353</v>
      </c>
      <c r="G26" s="65">
        <f t="shared" si="7"/>
        <v>992004.06510573626</v>
      </c>
      <c r="H26" s="61">
        <f t="shared" si="0"/>
        <v>6.1037461332646981E-4</v>
      </c>
      <c r="I26" s="65">
        <f t="shared" si="3"/>
        <v>605.49409765719997</v>
      </c>
      <c r="J26" s="69">
        <v>0.5</v>
      </c>
      <c r="K26" s="65">
        <f t="shared" si="4"/>
        <v>991701.31805690774</v>
      </c>
      <c r="L26" s="67">
        <f t="shared" si="5"/>
        <v>6.105609487779811E-4</v>
      </c>
      <c r="M26" s="65">
        <f>SUM(K26:$K$109)</f>
        <v>57395063.586922124</v>
      </c>
      <c r="N26" s="68">
        <f t="shared" si="6"/>
        <v>57.857689908563501</v>
      </c>
      <c r="O26" s="61">
        <v>22</v>
      </c>
      <c r="P26" s="61">
        <v>22</v>
      </c>
      <c r="Q26" s="69">
        <f t="shared" si="1"/>
        <v>839907.30531267507</v>
      </c>
      <c r="R26" s="61">
        <v>500000</v>
      </c>
    </row>
    <row r="27" spans="1:18" x14ac:dyDescent="0.45">
      <c r="A27" s="61">
        <v>23</v>
      </c>
      <c r="B27" s="65">
        <v>384915</v>
      </c>
      <c r="C27" s="65">
        <v>377556</v>
      </c>
      <c r="D27" s="65">
        <v>109</v>
      </c>
      <c r="E27" s="65">
        <v>121</v>
      </c>
      <c r="F27" s="61">
        <f t="shared" si="2"/>
        <v>0.99939712003841685</v>
      </c>
      <c r="G27" s="65">
        <f t="shared" si="7"/>
        <v>991398.5710080791</v>
      </c>
      <c r="H27" s="61">
        <f t="shared" si="0"/>
        <v>6.0287996158314705E-4</v>
      </c>
      <c r="I27" s="65">
        <f t="shared" si="3"/>
        <v>597.69433240293756</v>
      </c>
      <c r="J27" s="69">
        <v>0.5</v>
      </c>
      <c r="K27" s="65">
        <f t="shared" si="4"/>
        <v>991099.72384187765</v>
      </c>
      <c r="L27" s="67">
        <f t="shared" si="5"/>
        <v>6.0306174850503248E-4</v>
      </c>
      <c r="M27" s="65">
        <f>SUM(K27:$K$109)</f>
        <v>56403362.26886522</v>
      </c>
      <c r="N27" s="68">
        <f t="shared" si="6"/>
        <v>56.892720968432357</v>
      </c>
      <c r="O27" s="61">
        <v>23</v>
      </c>
      <c r="P27" s="61">
        <v>23</v>
      </c>
      <c r="Q27" s="69">
        <f t="shared" si="1"/>
        <v>839907.30531267507</v>
      </c>
      <c r="R27" s="61">
        <v>500000</v>
      </c>
    </row>
    <row r="28" spans="1:18" x14ac:dyDescent="0.45">
      <c r="A28" s="61">
        <v>24</v>
      </c>
      <c r="B28" s="65">
        <v>379646</v>
      </c>
      <c r="C28" s="65">
        <v>381089</v>
      </c>
      <c r="D28" s="65">
        <v>125</v>
      </c>
      <c r="E28" s="65">
        <v>116</v>
      </c>
      <c r="F28" s="61">
        <f t="shared" si="2"/>
        <v>0.99936665257447233</v>
      </c>
      <c r="G28" s="65">
        <f t="shared" si="7"/>
        <v>990800.87667567621</v>
      </c>
      <c r="H28" s="61">
        <f t="shared" si="0"/>
        <v>6.3334742552767498E-4</v>
      </c>
      <c r="I28" s="65">
        <f t="shared" si="3"/>
        <v>627.52118445310293</v>
      </c>
      <c r="J28" s="69">
        <v>0.5</v>
      </c>
      <c r="K28" s="65">
        <f t="shared" si="4"/>
        <v>990487.11608344957</v>
      </c>
      <c r="L28" s="67">
        <f t="shared" si="5"/>
        <v>6.3354805354200454E-4</v>
      </c>
      <c r="M28" s="65">
        <f>SUM(K28:$K$109)</f>
        <v>55412262.545023337</v>
      </c>
      <c r="N28" s="68">
        <f t="shared" si="6"/>
        <v>55.926739518985819</v>
      </c>
      <c r="O28" s="61">
        <v>24</v>
      </c>
      <c r="P28" s="61">
        <v>24</v>
      </c>
      <c r="Q28" s="69">
        <f t="shared" si="1"/>
        <v>839907.30531267507</v>
      </c>
      <c r="R28" s="61">
        <v>500000</v>
      </c>
    </row>
    <row r="29" spans="1:18" x14ac:dyDescent="0.45">
      <c r="A29" s="61">
        <v>25</v>
      </c>
      <c r="B29" s="65">
        <v>380441</v>
      </c>
      <c r="C29" s="65">
        <v>377406</v>
      </c>
      <c r="D29" s="65">
        <v>121</v>
      </c>
      <c r="E29" s="65">
        <v>147</v>
      </c>
      <c r="F29" s="61">
        <f t="shared" si="2"/>
        <v>0.99929322327895653</v>
      </c>
      <c r="G29" s="65">
        <f t="shared" si="7"/>
        <v>990173.35549122305</v>
      </c>
      <c r="H29" s="61">
        <f t="shared" si="0"/>
        <v>7.0677672104346723E-4</v>
      </c>
      <c r="I29" s="65">
        <f t="shared" si="3"/>
        <v>699.83147745869405</v>
      </c>
      <c r="J29" s="69">
        <v>0.5</v>
      </c>
      <c r="K29" s="65">
        <f t="shared" si="4"/>
        <v>989823.43975249364</v>
      </c>
      <c r="L29" s="67">
        <f t="shared" si="5"/>
        <v>7.0702657600600735E-4</v>
      </c>
      <c r="M29" s="65">
        <f>SUM(K29:$K$109)</f>
        <v>54421775.428939886</v>
      </c>
      <c r="N29" s="68">
        <f t="shared" si="6"/>
        <v>54.96186614912633</v>
      </c>
      <c r="O29" s="61">
        <v>25</v>
      </c>
      <c r="P29" s="61">
        <v>25</v>
      </c>
      <c r="Q29" s="69">
        <f t="shared" si="1"/>
        <v>839907.30531267507</v>
      </c>
      <c r="R29" s="61">
        <v>500000</v>
      </c>
    </row>
    <row r="30" spans="1:18" x14ac:dyDescent="0.45">
      <c r="A30" s="61">
        <v>26</v>
      </c>
      <c r="B30" s="65">
        <v>378942</v>
      </c>
      <c r="C30" s="65">
        <v>379346</v>
      </c>
      <c r="D30" s="65">
        <v>136</v>
      </c>
      <c r="E30" s="65">
        <v>117</v>
      </c>
      <c r="F30" s="61">
        <f t="shared" si="2"/>
        <v>0.99933297300855606</v>
      </c>
      <c r="G30" s="65">
        <f t="shared" si="7"/>
        <v>989473.52401376434</v>
      </c>
      <c r="H30" s="61">
        <f t="shared" si="0"/>
        <v>6.6702699144394195E-4</v>
      </c>
      <c r="I30" s="65">
        <f t="shared" si="3"/>
        <v>660.00554783633629</v>
      </c>
      <c r="J30" s="69">
        <v>0.5</v>
      </c>
      <c r="K30" s="65">
        <f t="shared" si="4"/>
        <v>989143.52123984625</v>
      </c>
      <c r="L30" s="67">
        <f t="shared" si="5"/>
        <v>6.6724952816659962E-4</v>
      </c>
      <c r="M30" s="65">
        <f>SUM(K30:$K$109)</f>
        <v>53431951.98918739</v>
      </c>
      <c r="N30" s="68">
        <f t="shared" si="6"/>
        <v>54.000385753064485</v>
      </c>
      <c r="O30" s="61">
        <v>26</v>
      </c>
      <c r="P30" s="61">
        <v>26</v>
      </c>
      <c r="Q30" s="69">
        <f t="shared" si="1"/>
        <v>839907.30531267507</v>
      </c>
      <c r="R30" s="61">
        <v>500000</v>
      </c>
    </row>
    <row r="31" spans="1:18" x14ac:dyDescent="0.45">
      <c r="A31" s="61">
        <v>27</v>
      </c>
      <c r="B31" s="65">
        <v>382124</v>
      </c>
      <c r="C31" s="65">
        <v>379133</v>
      </c>
      <c r="D31" s="65">
        <v>129</v>
      </c>
      <c r="E31" s="65">
        <v>141</v>
      </c>
      <c r="F31" s="61">
        <f t="shared" si="2"/>
        <v>0.99929100107472058</v>
      </c>
      <c r="G31" s="65">
        <f t="shared" si="7"/>
        <v>988813.51846592803</v>
      </c>
      <c r="H31" s="61">
        <f t="shared" si="0"/>
        <v>7.0899892527942487E-4</v>
      </c>
      <c r="I31" s="65">
        <f t="shared" si="3"/>
        <v>701.0677218941097</v>
      </c>
      <c r="J31" s="69">
        <v>0.5</v>
      </c>
      <c r="K31" s="65">
        <f t="shared" si="4"/>
        <v>988462.98460498091</v>
      </c>
      <c r="L31" s="67">
        <f t="shared" si="5"/>
        <v>7.0925035414884765E-4</v>
      </c>
      <c r="M31" s="65">
        <f>SUM(K31:$K$109)</f>
        <v>52442808.467947543</v>
      </c>
      <c r="N31" s="68">
        <f t="shared" si="6"/>
        <v>53.036095773962245</v>
      </c>
      <c r="O31" s="61">
        <v>27</v>
      </c>
      <c r="P31" s="61">
        <v>27</v>
      </c>
      <c r="Q31" s="69">
        <f t="shared" si="1"/>
        <v>839907.30531267507</v>
      </c>
      <c r="R31" s="61">
        <v>500000</v>
      </c>
    </row>
    <row r="32" spans="1:18" x14ac:dyDescent="0.45">
      <c r="A32" s="61">
        <v>28</v>
      </c>
      <c r="B32" s="65">
        <v>380816</v>
      </c>
      <c r="C32" s="65">
        <v>383029</v>
      </c>
      <c r="D32" s="65">
        <v>141</v>
      </c>
      <c r="E32" s="65">
        <v>152</v>
      </c>
      <c r="F32" s="61">
        <f t="shared" si="2"/>
        <v>0.99923302110493362</v>
      </c>
      <c r="G32" s="65">
        <f t="shared" si="7"/>
        <v>988112.45074403391</v>
      </c>
      <c r="H32" s="61">
        <f t="shared" si="0"/>
        <v>7.6697889506638361E-4</v>
      </c>
      <c r="I32" s="65">
        <f t="shared" si="3"/>
        <v>757.86139567299551</v>
      </c>
      <c r="J32" s="69">
        <v>0.5</v>
      </c>
      <c r="K32" s="65">
        <f t="shared" si="4"/>
        <v>987733.52004619734</v>
      </c>
      <c r="L32" s="67">
        <f t="shared" si="5"/>
        <v>7.6727313621749872E-4</v>
      </c>
      <c r="M32" s="65">
        <f>SUM(K32:$K$109)</f>
        <v>51454345.483342558</v>
      </c>
      <c r="N32" s="68">
        <f t="shared" si="6"/>
        <v>52.07337023695856</v>
      </c>
      <c r="O32" s="61">
        <v>28</v>
      </c>
      <c r="P32" s="61">
        <v>28</v>
      </c>
      <c r="Q32" s="69">
        <f t="shared" si="1"/>
        <v>839907.30531267507</v>
      </c>
      <c r="R32" s="61">
        <v>500000</v>
      </c>
    </row>
    <row r="33" spans="1:18" x14ac:dyDescent="0.45">
      <c r="A33" s="61">
        <v>29</v>
      </c>
      <c r="B33" s="65">
        <v>376938</v>
      </c>
      <c r="C33" s="65">
        <v>382383</v>
      </c>
      <c r="D33" s="65">
        <v>163</v>
      </c>
      <c r="E33" s="65">
        <v>152</v>
      </c>
      <c r="F33" s="61">
        <f t="shared" si="2"/>
        <v>0.99917082993245165</v>
      </c>
      <c r="G33" s="65">
        <f t="shared" si="7"/>
        <v>987354.5893483609</v>
      </c>
      <c r="H33" s="61">
        <f t="shared" si="0"/>
        <v>8.2917006754834599E-4</v>
      </c>
      <c r="I33" s="65">
        <f t="shared" si="3"/>
        <v>818.68487154414981</v>
      </c>
      <c r="J33" s="69">
        <v>0.5</v>
      </c>
      <c r="K33" s="65">
        <f t="shared" si="4"/>
        <v>986945.24691258883</v>
      </c>
      <c r="L33" s="67">
        <f t="shared" si="5"/>
        <v>8.295139716262888E-4</v>
      </c>
      <c r="M33" s="65">
        <f>SUM(K33:$K$109)</f>
        <v>50466611.963296354</v>
      </c>
      <c r="N33" s="68">
        <f t="shared" si="6"/>
        <v>51.112956285141244</v>
      </c>
      <c r="O33" s="61">
        <v>29</v>
      </c>
      <c r="P33" s="61">
        <v>29</v>
      </c>
      <c r="Q33" s="69">
        <f t="shared" si="1"/>
        <v>839907.30531267507</v>
      </c>
      <c r="R33" s="61">
        <v>500000</v>
      </c>
    </row>
    <row r="34" spans="1:18" x14ac:dyDescent="0.45">
      <c r="A34" s="61">
        <v>30</v>
      </c>
      <c r="B34" s="65">
        <v>374216</v>
      </c>
      <c r="C34" s="65">
        <v>379370</v>
      </c>
      <c r="D34" s="65">
        <v>166</v>
      </c>
      <c r="E34" s="65">
        <v>175</v>
      </c>
      <c r="F34" s="61">
        <f t="shared" si="2"/>
        <v>0.99909518401678266</v>
      </c>
      <c r="G34" s="65">
        <f t="shared" si="7"/>
        <v>986535.90447681677</v>
      </c>
      <c r="H34" s="61">
        <f t="shared" si="0"/>
        <v>9.0481598321734413E-4</v>
      </c>
      <c r="I34" s="65">
        <f t="shared" si="3"/>
        <v>892.63345438840281</v>
      </c>
      <c r="J34" s="69">
        <v>0.5</v>
      </c>
      <c r="K34" s="65">
        <f t="shared" si="4"/>
        <v>986089.58774962265</v>
      </c>
      <c r="L34" s="67">
        <f t="shared" si="5"/>
        <v>9.0522551447430025E-4</v>
      </c>
      <c r="M34" s="65">
        <f>SUM(K34:$K$109)</f>
        <v>49479666.716383763</v>
      </c>
      <c r="N34" s="68">
        <f t="shared" si="6"/>
        <v>50.154957859971653</v>
      </c>
      <c r="O34" s="61">
        <v>30</v>
      </c>
      <c r="P34" s="61">
        <v>30</v>
      </c>
      <c r="Q34" s="69">
        <f t="shared" si="1"/>
        <v>839907.30531267507</v>
      </c>
      <c r="R34" s="61">
        <v>500000</v>
      </c>
    </row>
    <row r="35" spans="1:18" x14ac:dyDescent="0.45">
      <c r="A35" s="61">
        <v>31</v>
      </c>
      <c r="B35" s="65">
        <v>399604</v>
      </c>
      <c r="C35" s="65">
        <v>376726</v>
      </c>
      <c r="D35" s="65">
        <v>137</v>
      </c>
      <c r="E35" s="65">
        <v>154</v>
      </c>
      <c r="F35" s="61">
        <f t="shared" si="2"/>
        <v>0.99925123123944515</v>
      </c>
      <c r="G35" s="65">
        <f t="shared" si="7"/>
        <v>985643.27102242841</v>
      </c>
      <c r="H35" s="61">
        <f t="shared" si="0"/>
        <v>7.4876876055485209E-4</v>
      </c>
      <c r="I35" s="65">
        <f t="shared" si="3"/>
        <v>738.01889039269383</v>
      </c>
      <c r="J35" s="69">
        <v>0.5</v>
      </c>
      <c r="K35" s="65">
        <f t="shared" si="4"/>
        <v>985274.26157723204</v>
      </c>
      <c r="L35" s="67">
        <f t="shared" si="5"/>
        <v>7.49049192872723E-4</v>
      </c>
      <c r="M35" s="65">
        <f>SUM(K35:$K$109)</f>
        <v>48493577.12863414</v>
      </c>
      <c r="N35" s="68">
        <f t="shared" si="6"/>
        <v>49.199927148420279</v>
      </c>
      <c r="O35" s="61">
        <v>31</v>
      </c>
      <c r="P35" s="61">
        <v>31</v>
      </c>
      <c r="Q35" s="69">
        <f t="shared" si="1"/>
        <v>839907.30531267507</v>
      </c>
      <c r="R35" s="61">
        <v>500000</v>
      </c>
    </row>
    <row r="36" spans="1:18" x14ac:dyDescent="0.45">
      <c r="A36" s="61">
        <v>32</v>
      </c>
      <c r="B36" s="65">
        <v>403269</v>
      </c>
      <c r="C36" s="65">
        <v>402055</v>
      </c>
      <c r="D36" s="65">
        <v>195</v>
      </c>
      <c r="E36" s="65">
        <v>194</v>
      </c>
      <c r="F36" s="61">
        <f t="shared" si="2"/>
        <v>0.99903439159010587</v>
      </c>
      <c r="G36" s="65">
        <f t="shared" si="7"/>
        <v>984905.25213203568</v>
      </c>
      <c r="H36" s="61">
        <f t="shared" si="0"/>
        <v>9.6560840989412533E-4</v>
      </c>
      <c r="I36" s="65">
        <f t="shared" si="3"/>
        <v>951.03279440758752</v>
      </c>
      <c r="J36" s="69">
        <v>0.5</v>
      </c>
      <c r="K36" s="65">
        <f t="shared" si="4"/>
        <v>984429.73573483189</v>
      </c>
      <c r="L36" s="67">
        <f t="shared" si="5"/>
        <v>9.6607483488670212E-4</v>
      </c>
      <c r="M36" s="65">
        <f>SUM(K36:$K$109)</f>
        <v>47508302.867056906</v>
      </c>
      <c r="N36" s="68">
        <f t="shared" si="6"/>
        <v>48.236419456810836</v>
      </c>
      <c r="O36" s="61">
        <v>32</v>
      </c>
      <c r="P36" s="61">
        <v>32</v>
      </c>
      <c r="Q36" s="69">
        <f t="shared" si="1"/>
        <v>839907.30531267507</v>
      </c>
      <c r="R36" s="61">
        <v>500000</v>
      </c>
    </row>
    <row r="37" spans="1:18" x14ac:dyDescent="0.45">
      <c r="A37" s="61">
        <v>33</v>
      </c>
      <c r="B37" s="65">
        <v>410751</v>
      </c>
      <c r="C37" s="65">
        <v>405269</v>
      </c>
      <c r="D37" s="65">
        <v>182</v>
      </c>
      <c r="E37" s="65">
        <v>168</v>
      </c>
      <c r="F37" s="61">
        <f t="shared" si="2"/>
        <v>0.99914229383061537</v>
      </c>
      <c r="G37" s="65">
        <f t="shared" si="7"/>
        <v>983954.21933762811</v>
      </c>
      <c r="H37" s="61">
        <f t="shared" si="0"/>
        <v>8.5770616938463107E-4</v>
      </c>
      <c r="I37" s="65">
        <f t="shared" si="3"/>
        <v>843.94360431792211</v>
      </c>
      <c r="J37" s="69">
        <v>0.5</v>
      </c>
      <c r="K37" s="65">
        <f t="shared" si="4"/>
        <v>983532.24753546913</v>
      </c>
      <c r="L37" s="67">
        <f t="shared" si="5"/>
        <v>8.580741571338127E-4</v>
      </c>
      <c r="M37" s="65">
        <f>SUM(K37:$K$109)</f>
        <v>46523873.131322071</v>
      </c>
      <c r="N37" s="68">
        <f t="shared" si="6"/>
        <v>47.28255869733524</v>
      </c>
      <c r="O37" s="61">
        <v>33</v>
      </c>
      <c r="P37" s="61">
        <v>33</v>
      </c>
      <c r="Q37" s="69">
        <f t="shared" si="1"/>
        <v>839907.30531267507</v>
      </c>
      <c r="R37" s="61">
        <v>500000</v>
      </c>
    </row>
    <row r="38" spans="1:18" x14ac:dyDescent="0.45">
      <c r="A38" s="61">
        <v>34</v>
      </c>
      <c r="B38" s="65">
        <v>389591</v>
      </c>
      <c r="C38" s="65">
        <v>413291</v>
      </c>
      <c r="D38" s="65">
        <v>205</v>
      </c>
      <c r="E38" s="65">
        <v>191</v>
      </c>
      <c r="F38" s="61">
        <f t="shared" si="2"/>
        <v>0.9990142126931234</v>
      </c>
      <c r="G38" s="65">
        <f t="shared" si="7"/>
        <v>983110.27573331015</v>
      </c>
      <c r="H38" s="61">
        <f t="shared" si="0"/>
        <v>9.8578730687659544E-4</v>
      </c>
      <c r="I38" s="65">
        <f t="shared" si="3"/>
        <v>969.137631077847</v>
      </c>
      <c r="J38" s="69">
        <v>0.5</v>
      </c>
      <c r="K38" s="65">
        <f t="shared" si="4"/>
        <v>982625.70691777114</v>
      </c>
      <c r="L38" s="67">
        <f t="shared" si="5"/>
        <v>9.8627343479315999E-4</v>
      </c>
      <c r="M38" s="65">
        <f>SUM(K38:$K$109)</f>
        <v>45540340.883786604</v>
      </c>
      <c r="N38" s="68">
        <f t="shared" si="6"/>
        <v>46.322718832144936</v>
      </c>
      <c r="O38" s="61">
        <v>34</v>
      </c>
      <c r="P38" s="61">
        <v>34</v>
      </c>
      <c r="Q38" s="69">
        <f t="shared" si="1"/>
        <v>839907.30531267507</v>
      </c>
      <c r="R38" s="61">
        <v>500000</v>
      </c>
    </row>
    <row r="39" spans="1:18" x14ac:dyDescent="0.45">
      <c r="A39" s="61">
        <v>35</v>
      </c>
      <c r="B39" s="65">
        <v>383523</v>
      </c>
      <c r="C39" s="65">
        <v>391240</v>
      </c>
      <c r="D39" s="65">
        <v>182</v>
      </c>
      <c r="E39" s="65">
        <v>171</v>
      </c>
      <c r="F39" s="61">
        <f t="shared" si="2"/>
        <v>0.99908936965571704</v>
      </c>
      <c r="G39" s="65">
        <f t="shared" si="7"/>
        <v>982141.13810223225</v>
      </c>
      <c r="H39" s="61">
        <f t="shared" si="0"/>
        <v>9.1063034428295886E-4</v>
      </c>
      <c r="I39" s="65">
        <f t="shared" si="3"/>
        <v>894.3675227244928</v>
      </c>
      <c r="J39" s="69">
        <v>0.5</v>
      </c>
      <c r="K39" s="65">
        <f t="shared" si="4"/>
        <v>981693.95434087003</v>
      </c>
      <c r="L39" s="67">
        <f t="shared" si="5"/>
        <v>9.1104515696543119E-4</v>
      </c>
      <c r="M39" s="65">
        <f>SUM(K39:$K$109)</f>
        <v>44557715.176868834</v>
      </c>
      <c r="N39" s="68">
        <f t="shared" si="6"/>
        <v>45.367934860122688</v>
      </c>
      <c r="O39" s="61">
        <v>35</v>
      </c>
      <c r="P39" s="61">
        <v>35</v>
      </c>
      <c r="Q39" s="69">
        <f t="shared" si="1"/>
        <v>839907.30531267507</v>
      </c>
      <c r="R39" s="61">
        <v>500000</v>
      </c>
    </row>
    <row r="40" spans="1:18" x14ac:dyDescent="0.45">
      <c r="A40" s="61">
        <v>36</v>
      </c>
      <c r="B40" s="65">
        <v>389079</v>
      </c>
      <c r="C40" s="65">
        <v>385213</v>
      </c>
      <c r="D40" s="65">
        <v>187</v>
      </c>
      <c r="E40" s="65">
        <v>204</v>
      </c>
      <c r="F40" s="61">
        <f t="shared" si="2"/>
        <v>0.99899072911839215</v>
      </c>
      <c r="G40" s="65">
        <f t="shared" si="7"/>
        <v>981246.77057950781</v>
      </c>
      <c r="H40" s="61">
        <f t="shared" si="0"/>
        <v>1.0092708816078488E-3</v>
      </c>
      <c r="I40" s="65">
        <f t="shared" si="3"/>
        <v>990.34379321763447</v>
      </c>
      <c r="J40" s="69">
        <v>0.5</v>
      </c>
      <c r="K40" s="65">
        <f t="shared" si="4"/>
        <v>980751.59868289891</v>
      </c>
      <c r="L40" s="67">
        <f t="shared" si="5"/>
        <v>1.0097804526116678E-3</v>
      </c>
      <c r="M40" s="65">
        <f>SUM(K40:$K$109)</f>
        <v>43576021.222527958</v>
      </c>
      <c r="N40" s="68">
        <f t="shared" si="6"/>
        <v>44.408830203632363</v>
      </c>
      <c r="O40" s="61">
        <v>36</v>
      </c>
      <c r="P40" s="61">
        <v>36</v>
      </c>
      <c r="Q40" s="69">
        <f t="shared" si="1"/>
        <v>839907.30531267507</v>
      </c>
      <c r="R40" s="61">
        <v>500000</v>
      </c>
    </row>
    <row r="41" spans="1:18" x14ac:dyDescent="0.45">
      <c r="A41" s="61">
        <v>37</v>
      </c>
      <c r="B41" s="65">
        <v>381225</v>
      </c>
      <c r="C41" s="65">
        <v>391721</v>
      </c>
      <c r="D41" s="65">
        <v>216</v>
      </c>
      <c r="E41" s="65">
        <v>235</v>
      </c>
      <c r="F41" s="61">
        <f t="shared" si="2"/>
        <v>0.99883279687847293</v>
      </c>
      <c r="G41" s="65">
        <f t="shared" si="7"/>
        <v>980256.42678629013</v>
      </c>
      <c r="H41" s="61">
        <f t="shared" si="0"/>
        <v>1.1672031215270717E-3</v>
      </c>
      <c r="I41" s="65">
        <f t="shared" si="3"/>
        <v>1144.1583612419313</v>
      </c>
      <c r="J41" s="69">
        <v>0.5</v>
      </c>
      <c r="K41" s="65">
        <f t="shared" si="4"/>
        <v>979684.34760566917</v>
      </c>
      <c r="L41" s="67">
        <f t="shared" si="5"/>
        <v>1.1678847008612862E-3</v>
      </c>
      <c r="M41" s="65">
        <f>SUM(K41:$K$109)</f>
        <v>42595269.623845056</v>
      </c>
      <c r="N41" s="68">
        <f t="shared" si="6"/>
        <v>43.453190879340625</v>
      </c>
      <c r="O41" s="61">
        <v>37</v>
      </c>
      <c r="P41" s="61">
        <v>37</v>
      </c>
      <c r="Q41" s="69">
        <f t="shared" si="1"/>
        <v>839907.30531267507</v>
      </c>
      <c r="R41" s="61">
        <v>500000</v>
      </c>
    </row>
    <row r="42" spans="1:18" x14ac:dyDescent="0.45">
      <c r="A42" s="61">
        <v>38</v>
      </c>
      <c r="B42" s="65">
        <v>391947</v>
      </c>
      <c r="C42" s="65">
        <v>382414</v>
      </c>
      <c r="D42" s="65">
        <v>244</v>
      </c>
      <c r="E42" s="65">
        <v>242</v>
      </c>
      <c r="F42" s="61">
        <f t="shared" si="2"/>
        <v>0.99874531818013412</v>
      </c>
      <c r="G42" s="65">
        <f t="shared" si="7"/>
        <v>979112.26842504821</v>
      </c>
      <c r="H42" s="61">
        <f t="shared" si="0"/>
        <v>1.2546818198658771E-3</v>
      </c>
      <c r="I42" s="65">
        <f t="shared" si="3"/>
        <v>1228.4743628005467</v>
      </c>
      <c r="J42" s="69">
        <v>0.5</v>
      </c>
      <c r="K42" s="65">
        <f t="shared" si="4"/>
        <v>978498.03124364791</v>
      </c>
      <c r="L42" s="67">
        <f t="shared" si="5"/>
        <v>1.255469427198729E-3</v>
      </c>
      <c r="M42" s="65">
        <f>SUM(K42:$K$109)</f>
        <v>41615585.276239395</v>
      </c>
      <c r="N42" s="68">
        <f t="shared" si="6"/>
        <v>42.503384564040012</v>
      </c>
      <c r="O42" s="61">
        <v>38</v>
      </c>
      <c r="P42" s="61">
        <v>38</v>
      </c>
      <c r="Q42" s="69">
        <f t="shared" si="1"/>
        <v>839907.30531267507</v>
      </c>
      <c r="R42" s="61">
        <v>500000</v>
      </c>
    </row>
    <row r="43" spans="1:18" x14ac:dyDescent="0.45">
      <c r="A43" s="61">
        <v>39</v>
      </c>
      <c r="B43" s="65">
        <v>416567</v>
      </c>
      <c r="C43" s="65">
        <v>392631</v>
      </c>
      <c r="D43" s="65">
        <v>314</v>
      </c>
      <c r="E43" s="65">
        <v>308</v>
      </c>
      <c r="F43" s="61">
        <f t="shared" si="2"/>
        <v>0.99846211995189071</v>
      </c>
      <c r="G43" s="65">
        <f t="shared" si="7"/>
        <v>977883.79406224762</v>
      </c>
      <c r="H43" s="61">
        <f t="shared" si="0"/>
        <v>1.5378800481092858E-3</v>
      </c>
      <c r="I43" s="65">
        <f t="shared" si="3"/>
        <v>1503.8679762577403</v>
      </c>
      <c r="J43" s="69">
        <v>0.5</v>
      </c>
      <c r="K43" s="65">
        <f t="shared" si="4"/>
        <v>977131.86007411883</v>
      </c>
      <c r="L43" s="67">
        <f t="shared" si="5"/>
        <v>1.5390634956306375E-3</v>
      </c>
      <c r="M43" s="65">
        <f>SUM(K43:$K$109)</f>
        <v>40637087.244995736</v>
      </c>
      <c r="N43" s="68">
        <f t="shared" si="6"/>
        <v>41.556151652932456</v>
      </c>
      <c r="O43" s="61">
        <v>39</v>
      </c>
      <c r="P43" s="61">
        <v>39</v>
      </c>
      <c r="Q43" s="69">
        <f t="shared" si="1"/>
        <v>839907.30531267507</v>
      </c>
      <c r="R43" s="61">
        <v>500000</v>
      </c>
    </row>
    <row r="44" spans="1:18" x14ac:dyDescent="0.45">
      <c r="A44" s="61">
        <v>40</v>
      </c>
      <c r="B44" s="65">
        <v>439787</v>
      </c>
      <c r="C44" s="65">
        <v>417418</v>
      </c>
      <c r="D44" s="65">
        <v>305</v>
      </c>
      <c r="E44" s="65">
        <v>320</v>
      </c>
      <c r="F44" s="61">
        <f t="shared" si="2"/>
        <v>0.99854275738424159</v>
      </c>
      <c r="G44" s="65">
        <f t="shared" si="7"/>
        <v>976379.92608598992</v>
      </c>
      <c r="H44" s="61">
        <f t="shared" si="0"/>
        <v>1.457242615758414E-3</v>
      </c>
      <c r="I44" s="65">
        <f t="shared" si="3"/>
        <v>1422.8224374635549</v>
      </c>
      <c r="J44" s="69">
        <v>0.5</v>
      </c>
      <c r="K44" s="65">
        <f t="shared" si="4"/>
        <v>975668.51486725814</v>
      </c>
      <c r="L44" s="67">
        <f t="shared" si="5"/>
        <v>1.4583051679771927E-3</v>
      </c>
      <c r="M44" s="65">
        <f>SUM(K44:$K$109)</f>
        <v>39659955.384921618</v>
      </c>
      <c r="N44" s="68">
        <f t="shared" si="6"/>
        <v>40.619388339850772</v>
      </c>
      <c r="O44" s="61">
        <v>40</v>
      </c>
      <c r="P44" s="61">
        <v>40</v>
      </c>
      <c r="Q44" s="69">
        <f t="shared" si="1"/>
        <v>839907.30531267507</v>
      </c>
      <c r="R44" s="61">
        <v>500000</v>
      </c>
    </row>
    <row r="45" spans="1:18" x14ac:dyDescent="0.45">
      <c r="A45" s="61">
        <v>41</v>
      </c>
      <c r="B45" s="65">
        <v>452664</v>
      </c>
      <c r="C45" s="65">
        <v>440932</v>
      </c>
      <c r="D45" s="65">
        <v>320</v>
      </c>
      <c r="E45" s="65">
        <v>349</v>
      </c>
      <c r="F45" s="61">
        <f t="shared" si="2"/>
        <v>0.9985043586652993</v>
      </c>
      <c r="G45" s="65">
        <f t="shared" si="7"/>
        <v>974957.10364852636</v>
      </c>
      <c r="H45" s="61">
        <f t="shared" si="0"/>
        <v>1.4956413347007036E-3</v>
      </c>
      <c r="I45" s="65">
        <f t="shared" si="3"/>
        <v>1458.1861437768141</v>
      </c>
      <c r="J45" s="69">
        <v>0.5</v>
      </c>
      <c r="K45" s="65">
        <f t="shared" si="4"/>
        <v>974228.01057663793</v>
      </c>
      <c r="L45" s="67">
        <f t="shared" si="5"/>
        <v>1.4967606432437978E-3</v>
      </c>
      <c r="M45" s="65">
        <f>SUM(K45:$K$109)</f>
        <v>38684286.870054372</v>
      </c>
      <c r="N45" s="68">
        <f t="shared" si="6"/>
        <v>39.677937342359343</v>
      </c>
      <c r="O45" s="61">
        <v>41</v>
      </c>
      <c r="P45" s="61">
        <v>41</v>
      </c>
      <c r="Q45" s="69">
        <f t="shared" si="1"/>
        <v>839907.30531267507</v>
      </c>
      <c r="R45" s="61">
        <v>500000</v>
      </c>
    </row>
    <row r="46" spans="1:18" x14ac:dyDescent="0.45">
      <c r="A46" s="61">
        <v>42</v>
      </c>
      <c r="B46" s="65">
        <v>448875</v>
      </c>
      <c r="C46" s="65">
        <v>452601</v>
      </c>
      <c r="D46" s="65">
        <v>393</v>
      </c>
      <c r="E46" s="65">
        <v>389</v>
      </c>
      <c r="F46" s="61">
        <f t="shared" si="2"/>
        <v>0.99826657970639521</v>
      </c>
      <c r="G46" s="65">
        <f t="shared" si="7"/>
        <v>973498.91750474949</v>
      </c>
      <c r="H46" s="61">
        <f t="shared" si="0"/>
        <v>1.7334202936047927E-3</v>
      </c>
      <c r="I46" s="65">
        <f t="shared" si="3"/>
        <v>1687.4827794050307</v>
      </c>
      <c r="J46" s="69">
        <v>0.5</v>
      </c>
      <c r="K46" s="65">
        <f t="shared" si="4"/>
        <v>972655.17611504695</v>
      </c>
      <c r="L46" s="67">
        <f t="shared" si="5"/>
        <v>1.7349239698133607E-3</v>
      </c>
      <c r="M46" s="65">
        <f>SUM(K46:$K$109)</f>
        <v>37710058.859477729</v>
      </c>
      <c r="N46" s="68">
        <f t="shared" si="6"/>
        <v>38.736621254942229</v>
      </c>
      <c r="O46" s="61">
        <v>42</v>
      </c>
      <c r="P46" s="61">
        <v>42</v>
      </c>
      <c r="Q46" s="69">
        <f t="shared" si="1"/>
        <v>839907.30531267507</v>
      </c>
      <c r="R46" s="61">
        <v>500000</v>
      </c>
    </row>
    <row r="47" spans="1:18" x14ac:dyDescent="0.45">
      <c r="A47" s="61">
        <v>43</v>
      </c>
      <c r="B47" s="65">
        <v>440680</v>
      </c>
      <c r="C47" s="65">
        <v>449153</v>
      </c>
      <c r="D47" s="65">
        <v>451</v>
      </c>
      <c r="E47" s="65">
        <v>389</v>
      </c>
      <c r="F47" s="61">
        <f t="shared" si="2"/>
        <v>0.99811505381783161</v>
      </c>
      <c r="G47" s="65">
        <f t="shared" si="7"/>
        <v>971811.43472534441</v>
      </c>
      <c r="H47" s="61">
        <f t="shared" si="0"/>
        <v>1.8849461821683899E-3</v>
      </c>
      <c r="I47" s="65">
        <f t="shared" si="3"/>
        <v>1831.8122536731235</v>
      </c>
      <c r="J47" s="69">
        <v>0.5</v>
      </c>
      <c r="K47" s="65">
        <f t="shared" si="4"/>
        <v>970895.52859850787</v>
      </c>
      <c r="L47" s="67">
        <f t="shared" si="5"/>
        <v>1.8867243691165752E-3</v>
      </c>
      <c r="M47" s="65">
        <f>SUM(K47:$K$109)</f>
        <v>36737403.683362685</v>
      </c>
      <c r="N47" s="68">
        <f t="shared" si="6"/>
        <v>37.803016481016705</v>
      </c>
      <c r="O47" s="61">
        <v>43</v>
      </c>
      <c r="P47" s="61">
        <v>43</v>
      </c>
      <c r="Q47" s="69">
        <f t="shared" si="1"/>
        <v>839907.30531267507</v>
      </c>
      <c r="R47" s="61">
        <v>500000</v>
      </c>
    </row>
    <row r="48" spans="1:18" x14ac:dyDescent="0.45">
      <c r="A48" s="61">
        <v>44</v>
      </c>
      <c r="B48" s="65">
        <v>431967</v>
      </c>
      <c r="C48" s="65">
        <v>440557</v>
      </c>
      <c r="D48" s="65">
        <v>476</v>
      </c>
      <c r="E48" s="65">
        <v>484</v>
      </c>
      <c r="F48" s="61">
        <f t="shared" si="2"/>
        <v>0.99780146901319655</v>
      </c>
      <c r="G48" s="65">
        <f t="shared" si="7"/>
        <v>969979.62247167132</v>
      </c>
      <c r="H48" s="61">
        <f t="shared" si="0"/>
        <v>2.1985309868034486E-3</v>
      </c>
      <c r="I48" s="65">
        <f t="shared" si="3"/>
        <v>2132.5302565718803</v>
      </c>
      <c r="J48" s="69">
        <v>0.5</v>
      </c>
      <c r="K48" s="65">
        <f t="shared" si="4"/>
        <v>968913.35734338546</v>
      </c>
      <c r="L48" s="67">
        <f t="shared" si="5"/>
        <v>2.2009504156480586E-3</v>
      </c>
      <c r="M48" s="65">
        <f>SUM(K48:$K$109)</f>
        <v>35766508.154764183</v>
      </c>
      <c r="N48" s="68">
        <f t="shared" si="6"/>
        <v>36.873463448257915</v>
      </c>
      <c r="O48" s="61">
        <v>44</v>
      </c>
      <c r="P48" s="61">
        <v>44</v>
      </c>
      <c r="Q48" s="69">
        <f t="shared" si="1"/>
        <v>839907.30531267507</v>
      </c>
      <c r="R48" s="61">
        <v>500000</v>
      </c>
    </row>
    <row r="49" spans="1:18" x14ac:dyDescent="0.45">
      <c r="A49" s="61">
        <v>45</v>
      </c>
      <c r="B49" s="65">
        <v>426451</v>
      </c>
      <c r="C49" s="65">
        <v>431242</v>
      </c>
      <c r="D49" s="65">
        <v>535</v>
      </c>
      <c r="E49" s="65">
        <v>522</v>
      </c>
      <c r="F49" s="61">
        <f t="shared" si="2"/>
        <v>0.9975383949275658</v>
      </c>
      <c r="G49" s="65">
        <f t="shared" si="7"/>
        <v>967847.09221509949</v>
      </c>
      <c r="H49" s="61">
        <f t="shared" si="0"/>
        <v>2.4616050724342031E-3</v>
      </c>
      <c r="I49" s="65">
        <f t="shared" si="3"/>
        <v>2382.4573115373828</v>
      </c>
      <c r="J49" s="69">
        <v>0.5</v>
      </c>
      <c r="K49" s="65">
        <f t="shared" si="4"/>
        <v>966655.86355933081</v>
      </c>
      <c r="L49" s="67">
        <f t="shared" si="5"/>
        <v>2.4646385558195643E-3</v>
      </c>
      <c r="M49" s="65">
        <f>SUM(K49:$K$109)</f>
        <v>34797594.7974208</v>
      </c>
      <c r="N49" s="68">
        <f t="shared" si="6"/>
        <v>35.953607834663202</v>
      </c>
      <c r="O49" s="61">
        <v>45</v>
      </c>
      <c r="P49" s="61">
        <v>45</v>
      </c>
      <c r="Q49" s="69">
        <f t="shared" si="1"/>
        <v>839907.30531267507</v>
      </c>
      <c r="R49" s="61">
        <v>500000</v>
      </c>
    </row>
    <row r="50" spans="1:18" x14ac:dyDescent="0.45">
      <c r="A50" s="61">
        <v>46</v>
      </c>
      <c r="B50" s="65">
        <v>423748</v>
      </c>
      <c r="C50" s="65">
        <v>425515</v>
      </c>
      <c r="D50" s="65">
        <v>566</v>
      </c>
      <c r="E50" s="65">
        <v>617</v>
      </c>
      <c r="F50" s="61">
        <f t="shared" si="2"/>
        <v>0.99721749421461769</v>
      </c>
      <c r="G50" s="65">
        <f t="shared" si="7"/>
        <v>965464.63490356214</v>
      </c>
      <c r="H50" s="61">
        <f t="shared" si="0"/>
        <v>2.7825057853823054E-3</v>
      </c>
      <c r="I50" s="65">
        <f t="shared" si="3"/>
        <v>2686.4109322011768</v>
      </c>
      <c r="J50" s="69">
        <v>0.5</v>
      </c>
      <c r="K50" s="65">
        <f t="shared" si="4"/>
        <v>964121.42943746154</v>
      </c>
      <c r="L50" s="67">
        <f t="shared" si="5"/>
        <v>2.7863823478839426E-3</v>
      </c>
      <c r="M50" s="65">
        <f>SUM(K50:$K$109)</f>
        <v>33830938.933861464</v>
      </c>
      <c r="N50" s="68">
        <f t="shared" si="6"/>
        <v>35.041095976799554</v>
      </c>
      <c r="O50" s="61">
        <v>46</v>
      </c>
      <c r="P50" s="61">
        <v>46</v>
      </c>
      <c r="Q50" s="69">
        <f t="shared" si="1"/>
        <v>839907.30531267507</v>
      </c>
      <c r="R50" s="61">
        <v>500000</v>
      </c>
    </row>
    <row r="51" spans="1:18" x14ac:dyDescent="0.45">
      <c r="A51" s="61">
        <v>47</v>
      </c>
      <c r="B51" s="65">
        <v>434438</v>
      </c>
      <c r="C51" s="65">
        <v>423075</v>
      </c>
      <c r="D51" s="65">
        <v>611</v>
      </c>
      <c r="E51" s="65">
        <v>668</v>
      </c>
      <c r="F51" s="61">
        <f t="shared" si="2"/>
        <v>0.99702249298177581</v>
      </c>
      <c r="G51" s="65">
        <f t="shared" si="7"/>
        <v>962778.22397136095</v>
      </c>
      <c r="H51" s="61">
        <f t="shared" si="0"/>
        <v>2.9775070182241903E-3</v>
      </c>
      <c r="I51" s="65">
        <f t="shared" si="3"/>
        <v>2866.6789188681487</v>
      </c>
      <c r="J51" s="69">
        <v>0.5</v>
      </c>
      <c r="K51" s="65">
        <f t="shared" si="4"/>
        <v>961344.88451192679</v>
      </c>
      <c r="L51" s="67">
        <f t="shared" si="5"/>
        <v>2.981946401393249E-3</v>
      </c>
      <c r="M51" s="65">
        <f>SUM(K51:$K$109)</f>
        <v>32866817.504424013</v>
      </c>
      <c r="N51" s="68">
        <f t="shared" si="6"/>
        <v>34.137474951242432</v>
      </c>
      <c r="O51" s="61">
        <v>47</v>
      </c>
      <c r="P51" s="61">
        <v>47</v>
      </c>
      <c r="Q51" s="69">
        <f t="shared" si="1"/>
        <v>839907.30531267507</v>
      </c>
      <c r="R51" s="61">
        <v>500000</v>
      </c>
    </row>
    <row r="52" spans="1:18" x14ac:dyDescent="0.45">
      <c r="A52" s="61">
        <v>48</v>
      </c>
      <c r="B52" s="65">
        <v>436310</v>
      </c>
      <c r="C52" s="65">
        <v>434099</v>
      </c>
      <c r="D52" s="65">
        <v>726</v>
      </c>
      <c r="E52" s="65">
        <v>706</v>
      </c>
      <c r="F52" s="61">
        <f t="shared" si="2"/>
        <v>0.99671494889554024</v>
      </c>
      <c r="G52" s="65">
        <f t="shared" si="7"/>
        <v>959911.54505249276</v>
      </c>
      <c r="H52" s="61">
        <f t="shared" si="0"/>
        <v>3.2850511044597575E-3</v>
      </c>
      <c r="I52" s="65">
        <f t="shared" si="3"/>
        <v>3153.3584812583636</v>
      </c>
      <c r="J52" s="69">
        <v>0.5</v>
      </c>
      <c r="K52" s="65">
        <f t="shared" si="4"/>
        <v>958334.86581186356</v>
      </c>
      <c r="L52" s="67">
        <f t="shared" si="5"/>
        <v>3.2904557621275341E-3</v>
      </c>
      <c r="M52" s="65">
        <f>SUM(K52:$K$109)</f>
        <v>31905472.619912088</v>
      </c>
      <c r="N52" s="68">
        <f t="shared" si="6"/>
        <v>33.23792987422329</v>
      </c>
      <c r="O52" s="61">
        <v>48</v>
      </c>
      <c r="P52" s="61">
        <v>48</v>
      </c>
      <c r="Q52" s="69">
        <f t="shared" si="1"/>
        <v>839907.30531267507</v>
      </c>
      <c r="R52" s="61">
        <v>500000</v>
      </c>
    </row>
    <row r="53" spans="1:18" x14ac:dyDescent="0.45">
      <c r="A53" s="61">
        <v>49</v>
      </c>
      <c r="B53" s="65">
        <v>439344</v>
      </c>
      <c r="C53" s="65">
        <v>435579</v>
      </c>
      <c r="D53" s="65">
        <v>809</v>
      </c>
      <c r="E53" s="65">
        <v>779</v>
      </c>
      <c r="F53" s="61">
        <f t="shared" si="2"/>
        <v>0.99637633416649107</v>
      </c>
      <c r="G53" s="65">
        <f t="shared" si="7"/>
        <v>956758.18657123437</v>
      </c>
      <c r="H53" s="61">
        <f t="shared" si="0"/>
        <v>3.6236658335089267E-3</v>
      </c>
      <c r="I53" s="65">
        <f t="shared" si="3"/>
        <v>3466.9719516081414</v>
      </c>
      <c r="J53" s="69">
        <v>0.5</v>
      </c>
      <c r="K53" s="65">
        <f t="shared" si="4"/>
        <v>955024.70059543021</v>
      </c>
      <c r="L53" s="67">
        <f t="shared" si="5"/>
        <v>3.630243227684671E-3</v>
      </c>
      <c r="M53" s="65">
        <f>SUM(K53:$K$109)</f>
        <v>30947137.754100226</v>
      </c>
      <c r="N53" s="68">
        <f t="shared" si="6"/>
        <v>32.345830104685589</v>
      </c>
      <c r="O53" s="61">
        <v>49</v>
      </c>
      <c r="P53" s="61">
        <v>49</v>
      </c>
      <c r="Q53" s="69">
        <f t="shared" si="1"/>
        <v>839907.30531267507</v>
      </c>
      <c r="R53" s="61">
        <v>500000</v>
      </c>
    </row>
    <row r="54" spans="1:18" x14ac:dyDescent="0.45">
      <c r="A54" s="61">
        <v>50</v>
      </c>
      <c r="B54" s="65">
        <v>434550</v>
      </c>
      <c r="C54" s="65">
        <v>438339</v>
      </c>
      <c r="D54" s="65">
        <v>840</v>
      </c>
      <c r="E54" s="65">
        <v>830</v>
      </c>
      <c r="F54" s="61">
        <f t="shared" si="2"/>
        <v>0.99618097160193464</v>
      </c>
      <c r="G54" s="65">
        <f t="shared" si="7"/>
        <v>953291.21461962617</v>
      </c>
      <c r="H54" s="61">
        <f t="shared" si="0"/>
        <v>3.8190283980653605E-3</v>
      </c>
      <c r="I54" s="65">
        <f t="shared" si="3"/>
        <v>3640.6462202585726</v>
      </c>
      <c r="J54" s="69">
        <v>0.5</v>
      </c>
      <c r="K54" s="65">
        <f t="shared" si="4"/>
        <v>951470.89150949696</v>
      </c>
      <c r="L54" s="67">
        <f t="shared" si="5"/>
        <v>3.8263348387702453E-3</v>
      </c>
      <c r="M54" s="65">
        <f>SUM(K54:$K$109)</f>
        <v>29992113.053504795</v>
      </c>
      <c r="N54" s="68">
        <f t="shared" si="6"/>
        <v>31.461648438113407</v>
      </c>
      <c r="O54" s="61">
        <v>50</v>
      </c>
      <c r="P54" s="61">
        <v>50</v>
      </c>
      <c r="Q54" s="69">
        <f t="shared" si="1"/>
        <v>839907.30531267507</v>
      </c>
      <c r="R54" s="61">
        <v>500000</v>
      </c>
    </row>
    <row r="55" spans="1:18" x14ac:dyDescent="0.45">
      <c r="A55" s="61">
        <v>51</v>
      </c>
      <c r="B55" s="65">
        <v>418969</v>
      </c>
      <c r="C55" s="65">
        <v>433764</v>
      </c>
      <c r="D55" s="65">
        <v>919</v>
      </c>
      <c r="E55" s="65">
        <v>893</v>
      </c>
      <c r="F55" s="61">
        <f t="shared" si="2"/>
        <v>0.99575889924949212</v>
      </c>
      <c r="G55" s="65">
        <f t="shared" si="7"/>
        <v>949650.56839936762</v>
      </c>
      <c r="H55" s="61">
        <f t="shared" si="0"/>
        <v>4.2411007505078757E-3</v>
      </c>
      <c r="I55" s="65">
        <f t="shared" si="3"/>
        <v>4027.5637383587887</v>
      </c>
      <c r="J55" s="69">
        <v>0.5</v>
      </c>
      <c r="K55" s="65">
        <f t="shared" si="4"/>
        <v>947636.78653018817</v>
      </c>
      <c r="L55" s="67">
        <f t="shared" si="5"/>
        <v>4.2501133299245189E-3</v>
      </c>
      <c r="M55" s="65">
        <f>SUM(K55:$K$109)</f>
        <v>29040642.161995292</v>
      </c>
      <c r="N55" s="68">
        <f t="shared" si="6"/>
        <v>30.5803451588969</v>
      </c>
      <c r="O55" s="61">
        <v>51</v>
      </c>
      <c r="P55" s="61">
        <v>51</v>
      </c>
      <c r="Q55" s="69">
        <f t="shared" si="1"/>
        <v>839907.30531267507</v>
      </c>
      <c r="R55" s="61">
        <v>500000</v>
      </c>
    </row>
    <row r="56" spans="1:18" x14ac:dyDescent="0.45">
      <c r="A56" s="61">
        <v>52</v>
      </c>
      <c r="B56" s="65">
        <v>418458</v>
      </c>
      <c r="C56" s="65">
        <v>417784</v>
      </c>
      <c r="D56" s="65">
        <v>969</v>
      </c>
      <c r="E56" s="65">
        <v>1129</v>
      </c>
      <c r="F56" s="61">
        <f t="shared" si="2"/>
        <v>0.99499422918166314</v>
      </c>
      <c r="G56" s="65">
        <f t="shared" si="7"/>
        <v>945623.00466100883</v>
      </c>
      <c r="H56" s="61">
        <f t="shared" si="0"/>
        <v>5.0057708183368632E-3</v>
      </c>
      <c r="I56" s="65">
        <f t="shared" si="3"/>
        <v>4733.572041880102</v>
      </c>
      <c r="J56" s="69">
        <v>0.5</v>
      </c>
      <c r="K56" s="65">
        <f t="shared" si="4"/>
        <v>943256.21864006878</v>
      </c>
      <c r="L56" s="67">
        <f t="shared" si="5"/>
        <v>5.0183311260907316E-3</v>
      </c>
      <c r="M56" s="65">
        <f>SUM(K56:$K$109)</f>
        <v>28093005.37546511</v>
      </c>
      <c r="N56" s="68">
        <f t="shared" si="6"/>
        <v>29.708462290990919</v>
      </c>
      <c r="O56" s="61">
        <v>52</v>
      </c>
      <c r="P56" s="61">
        <v>52</v>
      </c>
      <c r="Q56" s="69">
        <f t="shared" si="1"/>
        <v>839907.30531267507</v>
      </c>
      <c r="R56" s="61">
        <v>500000</v>
      </c>
    </row>
    <row r="57" spans="1:18" x14ac:dyDescent="0.45">
      <c r="A57" s="61">
        <v>53</v>
      </c>
      <c r="B57" s="65">
        <v>415944</v>
      </c>
      <c r="C57" s="65">
        <v>416658</v>
      </c>
      <c r="D57" s="65">
        <v>1102</v>
      </c>
      <c r="E57" s="65">
        <v>1087</v>
      </c>
      <c r="F57" s="61">
        <f t="shared" si="2"/>
        <v>0.99475568288143745</v>
      </c>
      <c r="G57" s="65">
        <f t="shared" si="7"/>
        <v>940889.43261912873</v>
      </c>
      <c r="H57" s="61">
        <f t="shared" si="0"/>
        <v>5.244317118562547E-3</v>
      </c>
      <c r="I57" s="65">
        <f t="shared" si="3"/>
        <v>4934.3225581590987</v>
      </c>
      <c r="J57" s="69">
        <v>0.5</v>
      </c>
      <c r="K57" s="65">
        <f t="shared" si="4"/>
        <v>938422.2713400491</v>
      </c>
      <c r="L57" s="67">
        <f t="shared" si="5"/>
        <v>5.2581047028146298E-3</v>
      </c>
      <c r="M57" s="65">
        <f>SUM(K57:$K$109)</f>
        <v>27149749.156825036</v>
      </c>
      <c r="N57" s="68">
        <f t="shared" si="6"/>
        <v>28.855408739419047</v>
      </c>
      <c r="O57" s="61">
        <v>53</v>
      </c>
      <c r="P57" s="61">
        <v>53</v>
      </c>
      <c r="Q57" s="69">
        <f t="shared" si="1"/>
        <v>839907.30531267507</v>
      </c>
      <c r="R57" s="61">
        <v>500000</v>
      </c>
    </row>
    <row r="58" spans="1:18" x14ac:dyDescent="0.45">
      <c r="A58" s="61">
        <v>54</v>
      </c>
      <c r="B58" s="65">
        <v>412580</v>
      </c>
      <c r="C58" s="65">
        <v>414975</v>
      </c>
      <c r="D58" s="65">
        <v>1207</v>
      </c>
      <c r="E58" s="65">
        <v>1279</v>
      </c>
      <c r="F58" s="61">
        <f t="shared" si="2"/>
        <v>0.99400881222251358</v>
      </c>
      <c r="G58" s="65">
        <f t="shared" si="7"/>
        <v>935955.1100609696</v>
      </c>
      <c r="H58" s="61">
        <f t="shared" si="0"/>
        <v>5.9911877774864175E-3</v>
      </c>
      <c r="I58" s="65">
        <f t="shared" si="3"/>
        <v>5607.4828156732356</v>
      </c>
      <c r="J58" s="69">
        <v>0.5</v>
      </c>
      <c r="K58" s="65">
        <f t="shared" si="4"/>
        <v>933151.36865313305</v>
      </c>
      <c r="L58" s="67">
        <f t="shared" si="5"/>
        <v>6.0091888669325036E-3</v>
      </c>
      <c r="M58" s="65">
        <f>SUM(K58:$K$109)</f>
        <v>26211326.885484993</v>
      </c>
      <c r="N58" s="68">
        <f t="shared" si="6"/>
        <v>28.004897461137368</v>
      </c>
      <c r="O58" s="61">
        <v>54</v>
      </c>
      <c r="P58" s="61">
        <v>54</v>
      </c>
      <c r="Q58" s="69">
        <f t="shared" si="1"/>
        <v>839907.30531267507</v>
      </c>
      <c r="R58" s="61">
        <v>500000</v>
      </c>
    </row>
    <row r="59" spans="1:18" x14ac:dyDescent="0.45">
      <c r="A59" s="61">
        <v>55</v>
      </c>
      <c r="B59" s="65">
        <v>403058</v>
      </c>
      <c r="C59" s="65">
        <v>411017</v>
      </c>
      <c r="D59" s="65">
        <v>1356</v>
      </c>
      <c r="E59" s="65">
        <v>1320</v>
      </c>
      <c r="F59" s="61">
        <f t="shared" si="2"/>
        <v>0.99344752098272859</v>
      </c>
      <c r="G59" s="65">
        <f t="shared" si="7"/>
        <v>930347.62724529637</v>
      </c>
      <c r="H59" s="61">
        <f t="shared" si="0"/>
        <v>6.5524790172714065E-3</v>
      </c>
      <c r="I59" s="65">
        <f t="shared" si="3"/>
        <v>6096.0833062930442</v>
      </c>
      <c r="J59" s="69">
        <v>0.5</v>
      </c>
      <c r="K59" s="65">
        <f t="shared" si="4"/>
        <v>927299.58559214987</v>
      </c>
      <c r="L59" s="67">
        <f t="shared" si="5"/>
        <v>6.5740170717322613E-3</v>
      </c>
      <c r="M59" s="65">
        <f>SUM(K59:$K$109)</f>
        <v>25278175.51683186</v>
      </c>
      <c r="N59" s="68">
        <f t="shared" si="6"/>
        <v>27.170677687091032</v>
      </c>
      <c r="O59" s="61">
        <v>55</v>
      </c>
      <c r="P59" s="61">
        <v>55</v>
      </c>
      <c r="Q59" s="69">
        <f t="shared" si="1"/>
        <v>839907.30531267507</v>
      </c>
      <c r="R59" s="61">
        <v>500000</v>
      </c>
    </row>
    <row r="60" spans="1:18" x14ac:dyDescent="0.45">
      <c r="A60" s="61">
        <v>56</v>
      </c>
      <c r="B60" s="65">
        <v>400961</v>
      </c>
      <c r="C60" s="65">
        <v>401460</v>
      </c>
      <c r="D60" s="65">
        <v>1407</v>
      </c>
      <c r="E60" s="65">
        <v>1482</v>
      </c>
      <c r="F60" s="61">
        <f t="shared" si="2"/>
        <v>0.99282432077108396</v>
      </c>
      <c r="G60" s="65">
        <f t="shared" si="7"/>
        <v>924251.54393900337</v>
      </c>
      <c r="H60" s="61">
        <f t="shared" si="0"/>
        <v>7.1756792289160432E-3</v>
      </c>
      <c r="I60" s="65">
        <f t="shared" si="3"/>
        <v>6632.1326061366899</v>
      </c>
      <c r="J60" s="69">
        <v>0.5</v>
      </c>
      <c r="K60" s="65">
        <f t="shared" si="4"/>
        <v>920935.47763593495</v>
      </c>
      <c r="L60" s="67">
        <f t="shared" si="5"/>
        <v>7.2015171173137396E-3</v>
      </c>
      <c r="M60" s="65">
        <f>SUM(K60:$K$109)</f>
        <v>24350875.931239709</v>
      </c>
      <c r="N60" s="68">
        <f t="shared" si="6"/>
        <v>26.346589400825238</v>
      </c>
      <c r="O60" s="61">
        <v>56</v>
      </c>
      <c r="P60" s="61">
        <v>56</v>
      </c>
      <c r="Q60" s="69">
        <f t="shared" si="1"/>
        <v>839907.30531267507</v>
      </c>
      <c r="R60" s="61">
        <v>500000</v>
      </c>
    </row>
    <row r="61" spans="1:18" x14ac:dyDescent="0.45">
      <c r="A61" s="61">
        <v>57</v>
      </c>
      <c r="B61" s="65">
        <v>395762</v>
      </c>
      <c r="C61" s="65">
        <v>398569</v>
      </c>
      <c r="D61" s="65">
        <v>1527</v>
      </c>
      <c r="E61" s="65">
        <v>1539</v>
      </c>
      <c r="F61" s="61">
        <f t="shared" si="2"/>
        <v>0.99230955674862298</v>
      </c>
      <c r="G61" s="65">
        <f t="shared" si="7"/>
        <v>917619.41133286664</v>
      </c>
      <c r="H61" s="61">
        <f t="shared" si="0"/>
        <v>7.6904432513770216E-3</v>
      </c>
      <c r="I61" s="65">
        <f t="shared" si="3"/>
        <v>7056.9000092173992</v>
      </c>
      <c r="J61" s="69">
        <v>0.5</v>
      </c>
      <c r="K61" s="65">
        <f t="shared" si="4"/>
        <v>914090.96132825792</v>
      </c>
      <c r="L61" s="67">
        <f t="shared" si="5"/>
        <v>7.7201288578141901E-3</v>
      </c>
      <c r="M61" s="65">
        <f>SUM(K61:$K$109)</f>
        <v>23429940.453603774</v>
      </c>
      <c r="N61" s="68">
        <f t="shared" si="6"/>
        <v>25.533396704818134</v>
      </c>
      <c r="O61" s="61">
        <v>57</v>
      </c>
      <c r="P61" s="61">
        <v>57</v>
      </c>
      <c r="Q61" s="69">
        <f t="shared" si="1"/>
        <v>839907.30531267507</v>
      </c>
      <c r="R61" s="61">
        <v>500000</v>
      </c>
    </row>
    <row r="62" spans="1:18" x14ac:dyDescent="0.45">
      <c r="A62" s="61">
        <v>58</v>
      </c>
      <c r="B62" s="65">
        <v>390090</v>
      </c>
      <c r="C62" s="65">
        <v>393188</v>
      </c>
      <c r="D62" s="65">
        <v>1723</v>
      </c>
      <c r="E62" s="65">
        <v>1567</v>
      </c>
      <c r="F62" s="61">
        <f t="shared" si="2"/>
        <v>0.9916374962123955</v>
      </c>
      <c r="G62" s="65">
        <f t="shared" si="7"/>
        <v>910562.5113236492</v>
      </c>
      <c r="H62" s="61">
        <f t="shared" si="0"/>
        <v>8.3625037876045027E-3</v>
      </c>
      <c r="I62" s="65">
        <f t="shared" si="3"/>
        <v>7614.5824497946842</v>
      </c>
      <c r="J62" s="69">
        <v>0.5</v>
      </c>
      <c r="K62" s="65">
        <f t="shared" si="4"/>
        <v>906755.22009875195</v>
      </c>
      <c r="L62" s="67">
        <f t="shared" si="5"/>
        <v>8.3976163368162399E-3</v>
      </c>
      <c r="M62" s="65">
        <f>SUM(K62:$K$109)</f>
        <v>22515849.492275514</v>
      </c>
      <c r="N62" s="68">
        <f t="shared" si="6"/>
        <v>24.727406643993174</v>
      </c>
      <c r="O62" s="61">
        <v>58</v>
      </c>
      <c r="P62" s="61">
        <v>58</v>
      </c>
      <c r="Q62" s="69">
        <f t="shared" si="1"/>
        <v>839907.30531267507</v>
      </c>
      <c r="R62" s="61">
        <v>500000</v>
      </c>
    </row>
    <row r="63" spans="1:18" x14ac:dyDescent="0.45">
      <c r="A63" s="61">
        <v>59</v>
      </c>
      <c r="B63" s="65">
        <v>390774</v>
      </c>
      <c r="C63" s="65">
        <v>386773</v>
      </c>
      <c r="D63" s="65">
        <v>1790</v>
      </c>
      <c r="E63" s="65">
        <v>1741</v>
      </c>
      <c r="F63" s="61">
        <f t="shared" si="2"/>
        <v>0.99095854596964239</v>
      </c>
      <c r="G63" s="65">
        <f t="shared" si="7"/>
        <v>902947.92887385457</v>
      </c>
      <c r="H63" s="61">
        <f t="shared" si="0"/>
        <v>9.0414540303576096E-3</v>
      </c>
      <c r="I63" s="65">
        <f t="shared" si="3"/>
        <v>8163.9621907195688</v>
      </c>
      <c r="J63" s="69">
        <v>0.5</v>
      </c>
      <c r="K63" s="65">
        <f t="shared" si="4"/>
        <v>898865.9477784948</v>
      </c>
      <c r="L63" s="67">
        <f t="shared" si="5"/>
        <v>9.0825135949319478E-3</v>
      </c>
      <c r="M63" s="65">
        <f>SUM(K63:$K$109)</f>
        <v>21609094.272176765</v>
      </c>
      <c r="N63" s="68">
        <f t="shared" si="6"/>
        <v>23.931716969689891</v>
      </c>
      <c r="O63" s="61">
        <v>59</v>
      </c>
      <c r="P63" s="61">
        <v>59</v>
      </c>
      <c r="Q63" s="69">
        <f t="shared" si="1"/>
        <v>839907.30531267507</v>
      </c>
      <c r="R63" s="61">
        <v>500000</v>
      </c>
    </row>
    <row r="64" spans="1:18" x14ac:dyDescent="0.45">
      <c r="A64" s="61">
        <v>60</v>
      </c>
      <c r="B64" s="65">
        <v>380715</v>
      </c>
      <c r="C64" s="65">
        <v>387431</v>
      </c>
      <c r="D64" s="65">
        <v>1938</v>
      </c>
      <c r="E64" s="65">
        <v>1832</v>
      </c>
      <c r="F64" s="61">
        <f t="shared" si="2"/>
        <v>0.99023466844620789</v>
      </c>
      <c r="G64" s="65">
        <f t="shared" si="7"/>
        <v>894783.96668313502</v>
      </c>
      <c r="H64" s="61">
        <f t="shared" si="0"/>
        <v>9.7653315537921115E-3</v>
      </c>
      <c r="I64" s="65">
        <f t="shared" si="3"/>
        <v>8737.8621036780878</v>
      </c>
      <c r="J64" s="69">
        <v>0.5</v>
      </c>
      <c r="K64" s="65">
        <f t="shared" si="4"/>
        <v>890415.03563129599</v>
      </c>
      <c r="L64" s="67">
        <f t="shared" si="5"/>
        <v>9.8132463559344827E-3</v>
      </c>
      <c r="M64" s="65">
        <f>SUM(K64:$K$109)</f>
        <v>20710228.324398272</v>
      </c>
      <c r="N64" s="68">
        <f t="shared" si="6"/>
        <v>23.145506731830245</v>
      </c>
      <c r="O64" s="61">
        <v>60</v>
      </c>
      <c r="P64" s="61">
        <v>60</v>
      </c>
      <c r="Q64" s="69">
        <f t="shared" si="1"/>
        <v>839907.30531267507</v>
      </c>
      <c r="R64" s="61">
        <v>500000</v>
      </c>
    </row>
    <row r="65" spans="1:18" x14ac:dyDescent="0.45">
      <c r="A65" s="61">
        <v>61</v>
      </c>
      <c r="B65" s="65">
        <v>386881</v>
      </c>
      <c r="C65" s="65">
        <v>377137</v>
      </c>
      <c r="D65" s="65">
        <v>2056</v>
      </c>
      <c r="E65" s="65">
        <v>2021</v>
      </c>
      <c r="F65" s="61">
        <f t="shared" si="2"/>
        <v>0.98938245427805216</v>
      </c>
      <c r="G65" s="65">
        <f t="shared" si="7"/>
        <v>886046.10457945697</v>
      </c>
      <c r="H65" s="61">
        <f t="shared" si="0"/>
        <v>1.0617545721947841E-2</v>
      </c>
      <c r="I65" s="65">
        <f t="shared" si="3"/>
        <v>9407.6350271261617</v>
      </c>
      <c r="J65" s="69">
        <v>0.5</v>
      </c>
      <c r="K65" s="65">
        <f t="shared" si="4"/>
        <v>881342.28706589388</v>
      </c>
      <c r="L65" s="67">
        <f t="shared" si="5"/>
        <v>1.0674212692602592E-2</v>
      </c>
      <c r="M65" s="65">
        <f>SUM(K65:$K$109)</f>
        <v>19819813.288766973</v>
      </c>
      <c r="N65" s="68">
        <f t="shared" si="6"/>
        <v>22.368828423633811</v>
      </c>
      <c r="O65" s="61">
        <v>61</v>
      </c>
      <c r="P65" s="61">
        <v>61</v>
      </c>
      <c r="Q65" s="69">
        <f t="shared" si="1"/>
        <v>839907.30531267507</v>
      </c>
      <c r="R65" s="61">
        <v>500000</v>
      </c>
    </row>
    <row r="66" spans="1:18" x14ac:dyDescent="0.45">
      <c r="A66" s="61">
        <v>62</v>
      </c>
      <c r="B66" s="65">
        <v>376097</v>
      </c>
      <c r="C66" s="65">
        <v>382051</v>
      </c>
      <c r="D66" s="65">
        <v>2243</v>
      </c>
      <c r="E66" s="65">
        <v>2109</v>
      </c>
      <c r="F66" s="61">
        <f t="shared" si="2"/>
        <v>0.98858845668663953</v>
      </c>
      <c r="G66" s="65">
        <f t="shared" si="7"/>
        <v>876638.46955233079</v>
      </c>
      <c r="H66" s="61">
        <f t="shared" si="0"/>
        <v>1.1411543313360473E-2</v>
      </c>
      <c r="I66" s="65">
        <f t="shared" si="3"/>
        <v>10003.797865454459</v>
      </c>
      <c r="J66" s="69">
        <v>0.5</v>
      </c>
      <c r="K66" s="65">
        <f t="shared" si="4"/>
        <v>871636.57061960362</v>
      </c>
      <c r="L66" s="67">
        <f t="shared" si="5"/>
        <v>1.1477028617951688E-2</v>
      </c>
      <c r="M66" s="65">
        <f>SUM(K66:$K$109)</f>
        <v>18938471.001701079</v>
      </c>
      <c r="N66" s="68">
        <f t="shared" si="6"/>
        <v>21.603513488715944</v>
      </c>
      <c r="O66" s="61">
        <v>62</v>
      </c>
      <c r="P66" s="61">
        <v>62</v>
      </c>
      <c r="Q66" s="69">
        <f t="shared" si="1"/>
        <v>839907.30531267507</v>
      </c>
      <c r="R66" s="61">
        <v>500000</v>
      </c>
    </row>
    <row r="67" spans="1:18" x14ac:dyDescent="0.45">
      <c r="A67" s="61">
        <v>63</v>
      </c>
      <c r="B67" s="65">
        <v>391282</v>
      </c>
      <c r="C67" s="65">
        <v>371625</v>
      </c>
      <c r="D67" s="65">
        <v>2282</v>
      </c>
      <c r="E67" s="65">
        <v>2301</v>
      </c>
      <c r="F67" s="61">
        <f t="shared" si="2"/>
        <v>0.98805209935670435</v>
      </c>
      <c r="G67" s="65">
        <f t="shared" si="7"/>
        <v>866634.67168687633</v>
      </c>
      <c r="H67" s="61">
        <f t="shared" si="0"/>
        <v>1.194790064329565E-2</v>
      </c>
      <c r="I67" s="65">
        <f t="shared" si="3"/>
        <v>10354.464951349944</v>
      </c>
      <c r="J67" s="69">
        <v>0.5</v>
      </c>
      <c r="K67" s="65">
        <f t="shared" si="4"/>
        <v>861457.43921120139</v>
      </c>
      <c r="L67" s="67">
        <f t="shared" si="5"/>
        <v>1.2019705768437116E-2</v>
      </c>
      <c r="M67" s="65">
        <f>SUM(K67:$K$109)</f>
        <v>18066834.431081474</v>
      </c>
      <c r="N67" s="68">
        <f t="shared" si="6"/>
        <v>20.847117039426735</v>
      </c>
      <c r="O67" s="61">
        <v>63</v>
      </c>
      <c r="P67" s="61">
        <v>63</v>
      </c>
      <c r="Q67" s="69">
        <f t="shared" si="1"/>
        <v>839907.30531267507</v>
      </c>
      <c r="R67" s="61">
        <v>500000</v>
      </c>
    </row>
    <row r="68" spans="1:18" x14ac:dyDescent="0.45">
      <c r="A68" s="61">
        <v>64</v>
      </c>
      <c r="B68" s="65">
        <v>380990</v>
      </c>
      <c r="C68" s="65">
        <v>386193</v>
      </c>
      <c r="D68" s="65">
        <v>2464</v>
      </c>
      <c r="E68" s="65">
        <v>2416</v>
      </c>
      <c r="F68" s="61">
        <f t="shared" si="2"/>
        <v>0.98735904880697911</v>
      </c>
      <c r="G68" s="65">
        <f t="shared" si="7"/>
        <v>856280.20673552644</v>
      </c>
      <c r="H68" s="61">
        <f t="shared" ref="H68:H108" si="8">1-(1-D68/(C68+D68))*(1-E68/B68)</f>
        <v>1.2640951193020888E-2</v>
      </c>
      <c r="I68" s="65">
        <f t="shared" si="3"/>
        <v>10824.196300893625</v>
      </c>
      <c r="J68" s="69">
        <v>0.5</v>
      </c>
      <c r="K68" s="65">
        <f t="shared" si="4"/>
        <v>850868.10858507955</v>
      </c>
      <c r="L68" s="67">
        <f t="shared" si="5"/>
        <v>1.2721356214529338E-2</v>
      </c>
      <c r="M68" s="65">
        <f>SUM(K68:$K$109)</f>
        <v>17205376.991870269</v>
      </c>
      <c r="N68" s="68">
        <f t="shared" si="6"/>
        <v>20.093162094057814</v>
      </c>
      <c r="O68" s="61">
        <v>64</v>
      </c>
      <c r="P68" s="61">
        <v>64</v>
      </c>
      <c r="Q68" s="69">
        <f>Q69</f>
        <v>839907.30531267507</v>
      </c>
      <c r="R68" s="61">
        <v>500000</v>
      </c>
    </row>
    <row r="69" spans="1:18" x14ac:dyDescent="0.45">
      <c r="A69" s="61">
        <v>65</v>
      </c>
      <c r="B69" s="65">
        <v>381364</v>
      </c>
      <c r="C69" s="65">
        <v>376105</v>
      </c>
      <c r="D69" s="65">
        <v>2619</v>
      </c>
      <c r="E69" s="65">
        <v>2385</v>
      </c>
      <c r="F69" s="61">
        <f t="shared" ref="F69:F102" si="9">(1-D69/(C69+D69))*(1-E69/B69)</f>
        <v>0.98687405363856806</v>
      </c>
      <c r="G69" s="65">
        <f t="shared" si="7"/>
        <v>845456.01043463277</v>
      </c>
      <c r="H69" s="61">
        <f t="shared" si="8"/>
        <v>1.3125946361431939E-2</v>
      </c>
      <c r="I69" s="65">
        <f t="shared" ref="I69:I109" si="10">G69*H69</f>
        <v>11097.410243915232</v>
      </c>
      <c r="J69" s="69">
        <v>0.5</v>
      </c>
      <c r="K69" s="65">
        <f t="shared" ref="K69:K108" si="11">J69*I69+G70</f>
        <v>839907.30531267507</v>
      </c>
      <c r="L69" s="67">
        <f t="shared" ref="L69:L108" si="12">I69/K69</f>
        <v>1.3212660699246998E-2</v>
      </c>
      <c r="M69" s="65">
        <f>SUM(K69:$K$109)</f>
        <v>16354508.883285187</v>
      </c>
      <c r="N69" s="68">
        <f t="shared" ref="N69:N108" si="13">M69/G69</f>
        <v>19.344009246415609</v>
      </c>
      <c r="O69" s="61">
        <v>65</v>
      </c>
      <c r="P69" s="61">
        <v>65</v>
      </c>
      <c r="Q69" s="69">
        <f>K69</f>
        <v>839907.30531267507</v>
      </c>
      <c r="R69" s="61">
        <v>500000</v>
      </c>
    </row>
    <row r="70" spans="1:18" x14ac:dyDescent="0.45">
      <c r="A70" s="61">
        <v>66</v>
      </c>
      <c r="B70" s="65">
        <v>371249</v>
      </c>
      <c r="C70" s="65">
        <v>376212</v>
      </c>
      <c r="D70" s="65">
        <v>2776</v>
      </c>
      <c r="E70" s="65">
        <v>2546</v>
      </c>
      <c r="F70" s="61">
        <f t="shared" si="9"/>
        <v>0.98586753166008467</v>
      </c>
      <c r="G70" s="65">
        <f t="shared" ref="G70:G109" si="14">G69*F69</f>
        <v>834358.60019071749</v>
      </c>
      <c r="H70" s="61">
        <f t="shared" si="8"/>
        <v>1.4132468339915327E-2</v>
      </c>
      <c r="I70" s="65">
        <f t="shared" si="10"/>
        <v>11791.546501331386</v>
      </c>
      <c r="J70" s="69">
        <v>0.5</v>
      </c>
      <c r="K70" s="65">
        <f t="shared" si="11"/>
        <v>828462.82694005186</v>
      </c>
      <c r="L70" s="67">
        <f t="shared" si="12"/>
        <v>1.4233042350112144E-2</v>
      </c>
      <c r="M70" s="65">
        <f>SUM(K70:$K$109)</f>
        <v>15514601.577972513</v>
      </c>
      <c r="N70" s="68">
        <f t="shared" si="13"/>
        <v>18.594644526257881</v>
      </c>
      <c r="O70" s="61">
        <v>66</v>
      </c>
      <c r="P70" s="61">
        <v>65</v>
      </c>
      <c r="Q70" s="61">
        <v>0</v>
      </c>
      <c r="R70" s="61">
        <v>500000</v>
      </c>
    </row>
    <row r="71" spans="1:18" x14ac:dyDescent="0.45">
      <c r="A71" s="61">
        <v>67</v>
      </c>
      <c r="B71" s="65">
        <v>349847</v>
      </c>
      <c r="C71" s="65">
        <v>365669</v>
      </c>
      <c r="D71" s="65">
        <v>2826</v>
      </c>
      <c r="E71" s="65">
        <v>2567</v>
      </c>
      <c r="F71" s="61">
        <f t="shared" si="9"/>
        <v>0.98504974608025941</v>
      </c>
      <c r="G71" s="65">
        <f t="shared" si="14"/>
        <v>822567.05368938611</v>
      </c>
      <c r="H71" s="61">
        <f t="shared" si="8"/>
        <v>1.4950253919740586E-2</v>
      </c>
      <c r="I71" s="65">
        <f t="shared" si="10"/>
        <v>12297.58631866921</v>
      </c>
      <c r="J71" s="69">
        <v>0.5</v>
      </c>
      <c r="K71" s="65">
        <f t="shared" si="11"/>
        <v>816418.26053005143</v>
      </c>
      <c r="L71" s="67">
        <f t="shared" si="12"/>
        <v>1.5062850640657063E-2</v>
      </c>
      <c r="M71" s="65">
        <f>SUM(K71:$K$109)</f>
        <v>14686138.75103246</v>
      </c>
      <c r="N71" s="68">
        <f t="shared" si="13"/>
        <v>17.854032306742706</v>
      </c>
      <c r="O71" s="61">
        <v>67</v>
      </c>
      <c r="R71" s="61">
        <v>500000</v>
      </c>
    </row>
    <row r="72" spans="1:18" x14ac:dyDescent="0.45">
      <c r="A72" s="61">
        <v>68</v>
      </c>
      <c r="B72" s="65">
        <v>261779</v>
      </c>
      <c r="C72" s="65">
        <v>344529</v>
      </c>
      <c r="D72" s="65">
        <v>2880</v>
      </c>
      <c r="E72" s="65">
        <v>2084</v>
      </c>
      <c r="F72" s="61">
        <f t="shared" si="9"/>
        <v>0.98381514123125535</v>
      </c>
      <c r="G72" s="65">
        <f t="shared" si="14"/>
        <v>810269.46737071685</v>
      </c>
      <c r="H72" s="61">
        <f t="shared" si="8"/>
        <v>1.6184858768744648E-2</v>
      </c>
      <c r="I72" s="65">
        <f t="shared" si="10"/>
        <v>13114.096894021002</v>
      </c>
      <c r="J72" s="69">
        <v>0.5</v>
      </c>
      <c r="K72" s="65">
        <f t="shared" si="11"/>
        <v>803712.41892370628</v>
      </c>
      <c r="L72" s="67">
        <f t="shared" si="12"/>
        <v>1.6316902147142109E-2</v>
      </c>
      <c r="M72" s="65">
        <f>SUM(K72:$K$109)</f>
        <v>13869720.49050241</v>
      </c>
      <c r="N72" s="68">
        <f t="shared" si="13"/>
        <v>17.117417166796308</v>
      </c>
      <c r="O72" s="61">
        <v>68</v>
      </c>
      <c r="R72" s="61">
        <v>500000</v>
      </c>
    </row>
    <row r="73" spans="1:18" x14ac:dyDescent="0.45">
      <c r="A73" s="61">
        <v>69</v>
      </c>
      <c r="B73" s="65">
        <v>252915</v>
      </c>
      <c r="C73" s="65">
        <v>257053</v>
      </c>
      <c r="D73" s="65">
        <v>2330</v>
      </c>
      <c r="E73" s="65">
        <v>2210</v>
      </c>
      <c r="F73" s="61">
        <f t="shared" si="9"/>
        <v>0.98235752414746502</v>
      </c>
      <c r="G73" s="65">
        <f t="shared" si="14"/>
        <v>797155.37047669583</v>
      </c>
      <c r="H73" s="61">
        <f t="shared" si="8"/>
        <v>1.7642475852534978E-2</v>
      </c>
      <c r="I73" s="65">
        <f t="shared" si="10"/>
        <v>14063.79437435368</v>
      </c>
      <c r="J73" s="69">
        <v>0.5</v>
      </c>
      <c r="K73" s="65">
        <f t="shared" si="11"/>
        <v>790123.47328951897</v>
      </c>
      <c r="L73" s="67">
        <f t="shared" si="12"/>
        <v>1.7799489383351595E-2</v>
      </c>
      <c r="M73" s="65">
        <f>SUM(K73:$K$109)</f>
        <v>13066008.071578704</v>
      </c>
      <c r="N73" s="68">
        <f t="shared" si="13"/>
        <v>16.390792253918182</v>
      </c>
      <c r="O73" s="61">
        <v>69</v>
      </c>
      <c r="R73" s="61">
        <v>500000</v>
      </c>
    </row>
    <row r="74" spans="1:18" x14ac:dyDescent="0.45">
      <c r="A74" s="61">
        <v>70</v>
      </c>
      <c r="B74" s="65">
        <v>244766</v>
      </c>
      <c r="C74" s="65">
        <v>248578</v>
      </c>
      <c r="D74" s="65">
        <v>2327</v>
      </c>
      <c r="E74" s="65">
        <v>2361</v>
      </c>
      <c r="F74" s="61">
        <f t="shared" si="9"/>
        <v>0.98116908649850987</v>
      </c>
      <c r="G74" s="65">
        <f t="shared" si="14"/>
        <v>783091.57610234211</v>
      </c>
      <c r="H74" s="61">
        <f t="shared" si="8"/>
        <v>1.8830913501490132E-2</v>
      </c>
      <c r="I74" s="65">
        <f t="shared" si="10"/>
        <v>14746.329733328781</v>
      </c>
      <c r="J74" s="69">
        <v>0.5</v>
      </c>
      <c r="K74" s="65">
        <f t="shared" si="11"/>
        <v>775718.41123567778</v>
      </c>
      <c r="L74" s="67">
        <f t="shared" si="12"/>
        <v>1.9009900396509436E-2</v>
      </c>
      <c r="M74" s="65">
        <f>SUM(K74:$K$109)</f>
        <v>12275884.598289186</v>
      </c>
      <c r="N74" s="68">
        <f t="shared" si="13"/>
        <v>15.676180121090784</v>
      </c>
      <c r="O74" s="61">
        <v>70</v>
      </c>
      <c r="R74" s="61">
        <v>500000</v>
      </c>
    </row>
    <row r="75" spans="1:18" x14ac:dyDescent="0.45">
      <c r="A75" s="61">
        <v>71</v>
      </c>
      <c r="B75" s="65">
        <v>225808</v>
      </c>
      <c r="C75" s="65">
        <v>240228</v>
      </c>
      <c r="D75" s="65">
        <v>2320</v>
      </c>
      <c r="E75" s="65">
        <v>2296</v>
      </c>
      <c r="F75" s="61">
        <f t="shared" si="9"/>
        <v>0.98036421015800979</v>
      </c>
      <c r="G75" s="65">
        <f t="shared" si="14"/>
        <v>768345.24636901333</v>
      </c>
      <c r="H75" s="61">
        <f t="shared" si="8"/>
        <v>1.9635789841990214E-2</v>
      </c>
      <c r="I75" s="65">
        <f t="shared" si="10"/>
        <v>15087.06578379414</v>
      </c>
      <c r="J75" s="69">
        <v>0.5</v>
      </c>
      <c r="K75" s="65">
        <f t="shared" si="11"/>
        <v>760801.71347711619</v>
      </c>
      <c r="L75" s="67">
        <f t="shared" si="12"/>
        <v>1.9830483444682641E-2</v>
      </c>
      <c r="M75" s="65">
        <f>SUM(K75:$K$109)</f>
        <v>11500166.187053507</v>
      </c>
      <c r="N75" s="68">
        <f t="shared" si="13"/>
        <v>14.967446263772835</v>
      </c>
      <c r="O75" s="61">
        <v>71</v>
      </c>
      <c r="R75" s="61">
        <v>500000</v>
      </c>
    </row>
    <row r="76" spans="1:18" x14ac:dyDescent="0.45">
      <c r="A76" s="61">
        <v>72</v>
      </c>
      <c r="B76" s="65">
        <v>197831</v>
      </c>
      <c r="C76" s="65">
        <v>220761</v>
      </c>
      <c r="D76" s="65">
        <v>2373</v>
      </c>
      <c r="E76" s="65">
        <v>2242</v>
      </c>
      <c r="F76" s="61">
        <f t="shared" si="9"/>
        <v>0.97815275341331653</v>
      </c>
      <c r="G76" s="65">
        <f t="shared" si="14"/>
        <v>753258.18058521918</v>
      </c>
      <c r="H76" s="61">
        <f t="shared" si="8"/>
        <v>2.1847246586683466E-2</v>
      </c>
      <c r="I76" s="65">
        <f t="shared" si="10"/>
        <v>16456.617214681828</v>
      </c>
      <c r="J76" s="69">
        <v>0.5</v>
      </c>
      <c r="K76" s="65">
        <f t="shared" si="11"/>
        <v>745029.87197787827</v>
      </c>
      <c r="L76" s="67">
        <f t="shared" si="12"/>
        <v>2.2088533404698792E-2</v>
      </c>
      <c r="M76" s="65">
        <f>SUM(K76:$K$109)</f>
        <v>10739364.473576391</v>
      </c>
      <c r="N76" s="68">
        <f t="shared" si="13"/>
        <v>14.257215852913532</v>
      </c>
      <c r="O76" s="61">
        <v>72</v>
      </c>
      <c r="R76" s="61">
        <v>500000</v>
      </c>
    </row>
    <row r="77" spans="1:18" x14ac:dyDescent="0.45">
      <c r="A77" s="61">
        <v>73</v>
      </c>
      <c r="B77" s="65">
        <v>203273</v>
      </c>
      <c r="C77" s="65">
        <v>193541</v>
      </c>
      <c r="D77" s="65">
        <v>2231</v>
      </c>
      <c r="E77" s="65">
        <v>2238</v>
      </c>
      <c r="F77" s="61">
        <f t="shared" si="9"/>
        <v>0.97771973320685612</v>
      </c>
      <c r="G77" s="65">
        <f t="shared" si="14"/>
        <v>736801.56337053736</v>
      </c>
      <c r="H77" s="61">
        <f t="shared" si="8"/>
        <v>2.2280266793143877E-2</v>
      </c>
      <c r="I77" s="65">
        <f t="shared" si="10"/>
        <v>16416.135405501078</v>
      </c>
      <c r="J77" s="69">
        <v>0.5</v>
      </c>
      <c r="K77" s="65">
        <f t="shared" si="11"/>
        <v>728593.4956677868</v>
      </c>
      <c r="L77" s="67">
        <f t="shared" si="12"/>
        <v>2.2531268125657634E-2</v>
      </c>
      <c r="M77" s="65">
        <f>SUM(K77:$K$109)</f>
        <v>9994334.6015985124</v>
      </c>
      <c r="N77" s="68">
        <f t="shared" si="13"/>
        <v>13.564486149946404</v>
      </c>
      <c r="O77" s="61">
        <v>73</v>
      </c>
      <c r="R77" s="61">
        <v>500000</v>
      </c>
    </row>
    <row r="78" spans="1:18" x14ac:dyDescent="0.45">
      <c r="A78" s="61">
        <v>74</v>
      </c>
      <c r="B78" s="65">
        <v>209082</v>
      </c>
      <c r="C78" s="65">
        <v>198388</v>
      </c>
      <c r="D78" s="65">
        <v>2631</v>
      </c>
      <c r="E78" s="65">
        <v>2641</v>
      </c>
      <c r="F78" s="61">
        <f t="shared" si="9"/>
        <v>0.97444560103634359</v>
      </c>
      <c r="G78" s="65">
        <f t="shared" si="14"/>
        <v>720385.42796503624</v>
      </c>
      <c r="H78" s="61">
        <f t="shared" si="8"/>
        <v>2.5554398963656411E-2</v>
      </c>
      <c r="I78" s="65">
        <f t="shared" si="10"/>
        <v>18409.016633822903</v>
      </c>
      <c r="J78" s="69">
        <v>0.5</v>
      </c>
      <c r="K78" s="65">
        <f t="shared" si="11"/>
        <v>711180.91964812472</v>
      </c>
      <c r="L78" s="67">
        <f t="shared" si="12"/>
        <v>2.5885138542427775E-2</v>
      </c>
      <c r="M78" s="65">
        <f>SUM(K78:$K$109)</f>
        <v>9265741.1059307251</v>
      </c>
      <c r="N78" s="68">
        <f t="shared" si="13"/>
        <v>12.862199520199672</v>
      </c>
      <c r="O78" s="61">
        <v>74</v>
      </c>
      <c r="R78" s="61">
        <v>500000</v>
      </c>
    </row>
    <row r="79" spans="1:18" x14ac:dyDescent="0.45">
      <c r="A79" s="61">
        <v>75</v>
      </c>
      <c r="B79" s="65">
        <v>202319</v>
      </c>
      <c r="C79" s="65">
        <v>203564</v>
      </c>
      <c r="D79" s="65">
        <v>2892</v>
      </c>
      <c r="E79" s="65">
        <v>2853</v>
      </c>
      <c r="F79" s="61">
        <f t="shared" si="9"/>
        <v>0.97208821076153173</v>
      </c>
      <c r="G79" s="65">
        <f t="shared" si="14"/>
        <v>701976.41133121331</v>
      </c>
      <c r="H79" s="61">
        <f t="shared" si="8"/>
        <v>2.7911789238468265E-2</v>
      </c>
      <c r="I79" s="65">
        <f t="shared" si="10"/>
        <v>19593.417643453133</v>
      </c>
      <c r="J79" s="69">
        <v>0.5</v>
      </c>
      <c r="K79" s="65">
        <f t="shared" si="11"/>
        <v>692179.70250948681</v>
      </c>
      <c r="L79" s="67">
        <f t="shared" si="12"/>
        <v>2.8306836465180212E-2</v>
      </c>
      <c r="M79" s="65">
        <f>SUM(K79:$K$109)</f>
        <v>8554560.1862825993</v>
      </c>
      <c r="N79" s="68">
        <f t="shared" si="13"/>
        <v>12.186392659633549</v>
      </c>
      <c r="O79" s="61">
        <v>75</v>
      </c>
      <c r="R79" s="61">
        <v>500000</v>
      </c>
    </row>
    <row r="80" spans="1:18" x14ac:dyDescent="0.45">
      <c r="A80" s="61">
        <v>76</v>
      </c>
      <c r="B80" s="65">
        <v>193645</v>
      </c>
      <c r="C80" s="65">
        <v>196470</v>
      </c>
      <c r="D80" s="65">
        <v>2947</v>
      </c>
      <c r="E80" s="65">
        <v>2972</v>
      </c>
      <c r="F80" s="61">
        <f t="shared" si="9"/>
        <v>0.97010105871510188</v>
      </c>
      <c r="G80" s="65">
        <f t="shared" si="14"/>
        <v>682382.9936877602</v>
      </c>
      <c r="H80" s="61">
        <f t="shared" si="8"/>
        <v>2.9898941284898117E-2</v>
      </c>
      <c r="I80" s="65">
        <f t="shared" si="10"/>
        <v>20402.529062083344</v>
      </c>
      <c r="J80" s="69">
        <v>0.5</v>
      </c>
      <c r="K80" s="65">
        <f t="shared" si="11"/>
        <v>672181.72915671859</v>
      </c>
      <c r="L80" s="67">
        <f t="shared" si="12"/>
        <v>3.0352698053366028E-2</v>
      </c>
      <c r="M80" s="65">
        <f>SUM(K80:$K$109)</f>
        <v>7862380.4837731114</v>
      </c>
      <c r="N80" s="68">
        <f t="shared" si="13"/>
        <v>11.521946702222069</v>
      </c>
      <c r="O80" s="61">
        <v>76</v>
      </c>
      <c r="R80" s="61">
        <v>500000</v>
      </c>
    </row>
    <row r="81" spans="1:18" x14ac:dyDescent="0.45">
      <c r="A81" s="61">
        <v>77</v>
      </c>
      <c r="B81" s="65">
        <v>188612</v>
      </c>
      <c r="C81" s="65">
        <v>186932</v>
      </c>
      <c r="D81" s="65">
        <v>3278</v>
      </c>
      <c r="E81" s="65">
        <v>3117</v>
      </c>
      <c r="F81" s="61">
        <f t="shared" si="9"/>
        <v>0.96652522823705111</v>
      </c>
      <c r="G81" s="65">
        <f t="shared" si="14"/>
        <v>661980.46462567686</v>
      </c>
      <c r="H81" s="61">
        <f t="shared" si="8"/>
        <v>3.3474771762948885E-2</v>
      </c>
      <c r="I81" s="65">
        <f t="shared" si="10"/>
        <v>22159.644964875391</v>
      </c>
      <c r="J81" s="69">
        <v>0.5</v>
      </c>
      <c r="K81" s="65">
        <f t="shared" si="11"/>
        <v>650900.64214323915</v>
      </c>
      <c r="L81" s="67">
        <f t="shared" si="12"/>
        <v>3.4044589189387943E-2</v>
      </c>
      <c r="M81" s="65">
        <f>SUM(K81:$K$109)</f>
        <v>7190198.7546163928</v>
      </c>
      <c r="N81" s="68">
        <f t="shared" si="13"/>
        <v>10.861647947091852</v>
      </c>
      <c r="O81" s="61">
        <v>77</v>
      </c>
      <c r="R81" s="61">
        <v>500000</v>
      </c>
    </row>
    <row r="82" spans="1:18" x14ac:dyDescent="0.45">
      <c r="A82" s="61">
        <v>78</v>
      </c>
      <c r="B82" s="65">
        <v>178438</v>
      </c>
      <c r="C82" s="65">
        <v>181842</v>
      </c>
      <c r="D82" s="65">
        <v>3394</v>
      </c>
      <c r="E82" s="65">
        <v>3335</v>
      </c>
      <c r="F82" s="61">
        <f t="shared" si="9"/>
        <v>0.96332991080922059</v>
      </c>
      <c r="G82" s="65">
        <f t="shared" si="14"/>
        <v>639820.81966080144</v>
      </c>
      <c r="H82" s="61">
        <f t="shared" si="8"/>
        <v>3.6670089190779409E-2</v>
      </c>
      <c r="I82" s="65">
        <f t="shared" si="10"/>
        <v>23462.286523079176</v>
      </c>
      <c r="J82" s="69">
        <v>0.5</v>
      </c>
      <c r="K82" s="65">
        <f t="shared" si="11"/>
        <v>628089.67639926192</v>
      </c>
      <c r="L82" s="67">
        <f t="shared" si="12"/>
        <v>3.7354994684174282E-2</v>
      </c>
      <c r="M82" s="65">
        <f>SUM(K82:$K$109)</f>
        <v>6539298.1124731535</v>
      </c>
      <c r="N82" s="68">
        <f t="shared" si="13"/>
        <v>10.220514730889716</v>
      </c>
      <c r="O82" s="61">
        <v>78</v>
      </c>
      <c r="R82" s="61">
        <v>500000</v>
      </c>
    </row>
    <row r="83" spans="1:18" x14ac:dyDescent="0.45">
      <c r="A83" s="61">
        <v>79</v>
      </c>
      <c r="B83" s="65">
        <v>174690</v>
      </c>
      <c r="C83" s="65">
        <v>171351</v>
      </c>
      <c r="D83" s="65">
        <v>3629</v>
      </c>
      <c r="E83" s="65">
        <v>3690</v>
      </c>
      <c r="F83" s="61">
        <f t="shared" si="9"/>
        <v>0.95857543798779032</v>
      </c>
      <c r="G83" s="65">
        <f t="shared" si="14"/>
        <v>616358.53313772229</v>
      </c>
      <c r="H83" s="61">
        <f t="shared" si="8"/>
        <v>4.1424562012209676E-2</v>
      </c>
      <c r="I83" s="65">
        <f t="shared" si="10"/>
        <v>25532.38227771817</v>
      </c>
      <c r="J83" s="69">
        <v>0.5</v>
      </c>
      <c r="K83" s="65">
        <f t="shared" si="11"/>
        <v>603592.34199886327</v>
      </c>
      <c r="L83" s="67">
        <f t="shared" si="12"/>
        <v>4.2300706124210989E-2</v>
      </c>
      <c r="M83" s="65">
        <f>SUM(K83:$K$109)</f>
        <v>5911208.4360738927</v>
      </c>
      <c r="N83" s="68">
        <f t="shared" si="13"/>
        <v>9.5905355702328894</v>
      </c>
      <c r="O83" s="61">
        <v>79</v>
      </c>
      <c r="R83" s="61">
        <v>500000</v>
      </c>
    </row>
    <row r="84" spans="1:18" x14ac:dyDescent="0.45">
      <c r="A84" s="61">
        <v>80</v>
      </c>
      <c r="B84" s="65">
        <v>160399</v>
      </c>
      <c r="C84" s="65">
        <v>166713</v>
      </c>
      <c r="D84" s="65">
        <v>3925</v>
      </c>
      <c r="E84" s="65">
        <v>3931</v>
      </c>
      <c r="F84" s="61">
        <f t="shared" si="9"/>
        <v>0.9530541778406425</v>
      </c>
      <c r="G84" s="65">
        <f t="shared" si="14"/>
        <v>590826.15086000413</v>
      </c>
      <c r="H84" s="61">
        <f t="shared" si="8"/>
        <v>4.6945822159357498E-2</v>
      </c>
      <c r="I84" s="65">
        <f t="shared" si="10"/>
        <v>27736.819405371476</v>
      </c>
      <c r="J84" s="69">
        <v>0.5</v>
      </c>
      <c r="K84" s="65">
        <f t="shared" si="11"/>
        <v>576957.74115731847</v>
      </c>
      <c r="L84" s="67">
        <f t="shared" si="12"/>
        <v>4.807426510949353E-2</v>
      </c>
      <c r="M84" s="65">
        <f>SUM(K84:$K$109)</f>
        <v>5307616.0940750297</v>
      </c>
      <c r="N84" s="68">
        <f t="shared" si="13"/>
        <v>8.9833804518457505</v>
      </c>
      <c r="O84" s="61">
        <v>80</v>
      </c>
      <c r="R84" s="61">
        <v>500000</v>
      </c>
    </row>
    <row r="85" spans="1:18" x14ac:dyDescent="0.45">
      <c r="A85" s="61">
        <v>81</v>
      </c>
      <c r="B85" s="65">
        <v>158109</v>
      </c>
      <c r="C85" s="65">
        <v>152006</v>
      </c>
      <c r="D85" s="65">
        <v>4166</v>
      </c>
      <c r="E85" s="65">
        <v>4239</v>
      </c>
      <c r="F85" s="61">
        <f t="shared" si="9"/>
        <v>0.94722885793613076</v>
      </c>
      <c r="G85" s="65">
        <f t="shared" si="14"/>
        <v>563089.33145463269</v>
      </c>
      <c r="H85" s="61">
        <f t="shared" si="8"/>
        <v>5.2771142063869236E-2</v>
      </c>
      <c r="I85" s="65">
        <f t="shared" si="10"/>
        <v>29714.867104841574</v>
      </c>
      <c r="J85" s="69">
        <v>0.5</v>
      </c>
      <c r="K85" s="65">
        <f t="shared" si="11"/>
        <v>548231.89790221187</v>
      </c>
      <c r="L85" s="67">
        <f t="shared" si="12"/>
        <v>5.4201273618963729E-2</v>
      </c>
      <c r="M85" s="65">
        <f>SUM(K85:$K$109)</f>
        <v>4730658.3529177103</v>
      </c>
      <c r="N85" s="68">
        <f t="shared" si="13"/>
        <v>8.401257293752959</v>
      </c>
      <c r="O85" s="61">
        <v>81</v>
      </c>
      <c r="R85" s="61">
        <v>500000</v>
      </c>
    </row>
    <row r="86" spans="1:18" x14ac:dyDescent="0.45">
      <c r="A86" s="61">
        <v>82</v>
      </c>
      <c r="B86" s="65">
        <v>145127</v>
      </c>
      <c r="C86" s="65">
        <v>148678</v>
      </c>
      <c r="D86" s="65">
        <v>4650</v>
      </c>
      <c r="E86" s="65">
        <v>4421</v>
      </c>
      <c r="F86" s="61">
        <f t="shared" si="9"/>
        <v>0.94013373930400013</v>
      </c>
      <c r="G86" s="65">
        <f t="shared" si="14"/>
        <v>533374.46434979106</v>
      </c>
      <c r="H86" s="61">
        <f t="shared" si="8"/>
        <v>5.9866260695999873E-2</v>
      </c>
      <c r="I86" s="65">
        <f t="shared" si="10"/>
        <v>31931.134731353883</v>
      </c>
      <c r="J86" s="69">
        <v>0.5</v>
      </c>
      <c r="K86" s="65">
        <f t="shared" si="11"/>
        <v>517408.89698411408</v>
      </c>
      <c r="L86" s="67">
        <f t="shared" si="12"/>
        <v>6.1713540137162078E-2</v>
      </c>
      <c r="M86" s="65">
        <f>SUM(K86:$K$109)</f>
        <v>4182426.4550154987</v>
      </c>
      <c r="N86" s="68">
        <f t="shared" si="13"/>
        <v>7.841444865783135</v>
      </c>
      <c r="O86" s="61">
        <v>82</v>
      </c>
      <c r="R86" s="61">
        <v>500000</v>
      </c>
    </row>
    <row r="87" spans="1:18" x14ac:dyDescent="0.45">
      <c r="A87" s="61">
        <v>83</v>
      </c>
      <c r="B87" s="65">
        <v>134687</v>
      </c>
      <c r="C87" s="65">
        <v>136014</v>
      </c>
      <c r="D87" s="65">
        <v>4689</v>
      </c>
      <c r="E87" s="65">
        <v>4618</v>
      </c>
      <c r="F87" s="61">
        <f t="shared" si="9"/>
        <v>0.93353021101715827</v>
      </c>
      <c r="G87" s="65">
        <f t="shared" si="14"/>
        <v>501443.32961843716</v>
      </c>
      <c r="H87" s="61">
        <f t="shared" si="8"/>
        <v>6.6469788982841727E-2</v>
      </c>
      <c r="I87" s="65">
        <f t="shared" si="10"/>
        <v>33330.832306591066</v>
      </c>
      <c r="J87" s="69">
        <v>0.5</v>
      </c>
      <c r="K87" s="65">
        <f t="shared" si="11"/>
        <v>484777.91346514161</v>
      </c>
      <c r="L87" s="67">
        <f t="shared" si="12"/>
        <v>6.8754849139775739E-2</v>
      </c>
      <c r="M87" s="65">
        <f>SUM(K87:$K$109)</f>
        <v>3665017.5580313848</v>
      </c>
      <c r="N87" s="68">
        <f t="shared" si="13"/>
        <v>7.308936706407489</v>
      </c>
      <c r="O87" s="61">
        <v>82</v>
      </c>
      <c r="R87" s="61">
        <v>0</v>
      </c>
    </row>
    <row r="88" spans="1:18" x14ac:dyDescent="0.45">
      <c r="A88" s="61">
        <v>84</v>
      </c>
      <c r="B88" s="65">
        <v>116802</v>
      </c>
      <c r="C88" s="65">
        <v>124800</v>
      </c>
      <c r="D88" s="65">
        <v>4798</v>
      </c>
      <c r="E88" s="65">
        <v>4726</v>
      </c>
      <c r="F88" s="61">
        <f t="shared" si="9"/>
        <v>0.92401416561848737</v>
      </c>
      <c r="G88" s="65">
        <f t="shared" si="14"/>
        <v>468112.49731184606</v>
      </c>
      <c r="H88" s="61">
        <f t="shared" si="8"/>
        <v>7.5985834381512629E-2</v>
      </c>
      <c r="I88" s="65">
        <f t="shared" si="10"/>
        <v>35569.91869265421</v>
      </c>
      <c r="J88" s="69">
        <v>0.5</v>
      </c>
      <c r="K88" s="65">
        <f t="shared" si="11"/>
        <v>450327.53796551895</v>
      </c>
      <c r="L88" s="67">
        <f t="shared" si="12"/>
        <v>7.8986772279908316E-2</v>
      </c>
      <c r="M88" s="65">
        <f>SUM(K88:$K$109)</f>
        <v>3180239.644566243</v>
      </c>
      <c r="N88" s="68">
        <f t="shared" si="13"/>
        <v>6.7937507817648344</v>
      </c>
      <c r="O88" s="61">
        <v>83</v>
      </c>
      <c r="R88" s="61">
        <v>0</v>
      </c>
    </row>
    <row r="89" spans="1:18" x14ac:dyDescent="0.45">
      <c r="A89" s="61">
        <v>85</v>
      </c>
      <c r="B89" s="65">
        <v>104785</v>
      </c>
      <c r="C89" s="65">
        <v>107009</v>
      </c>
      <c r="D89" s="65">
        <v>4819</v>
      </c>
      <c r="E89" s="65">
        <v>4775</v>
      </c>
      <c r="F89" s="61">
        <f t="shared" si="9"/>
        <v>0.91330126116196664</v>
      </c>
      <c r="G89" s="65">
        <f t="shared" si="14"/>
        <v>432542.57861919183</v>
      </c>
      <c r="H89" s="61">
        <f t="shared" si="8"/>
        <v>8.6698738838033362E-2</v>
      </c>
      <c r="I89" s="65">
        <f t="shared" si="10"/>
        <v>37500.896060034829</v>
      </c>
      <c r="J89" s="69">
        <v>0.5</v>
      </c>
      <c r="K89" s="65">
        <f t="shared" si="11"/>
        <v>413792.13058917446</v>
      </c>
      <c r="L89" s="67">
        <f t="shared" si="12"/>
        <v>9.0627378550286811E-2</v>
      </c>
      <c r="M89" s="65">
        <f>SUM(K89:$K$109)</f>
        <v>2729912.1066007242</v>
      </c>
      <c r="N89" s="68">
        <f t="shared" si="13"/>
        <v>6.3113141723883883</v>
      </c>
    </row>
    <row r="90" spans="1:18" x14ac:dyDescent="0.45">
      <c r="A90" s="61">
        <v>86</v>
      </c>
      <c r="B90" s="65">
        <v>90808</v>
      </c>
      <c r="C90" s="65">
        <v>94800</v>
      </c>
      <c r="D90" s="65">
        <v>4731</v>
      </c>
      <c r="E90" s="65">
        <v>4568</v>
      </c>
      <c r="F90" s="61">
        <f t="shared" si="9"/>
        <v>0.90455422611636271</v>
      </c>
      <c r="G90" s="65">
        <f t="shared" si="14"/>
        <v>395041.68255915702</v>
      </c>
      <c r="H90" s="61">
        <f t="shared" si="8"/>
        <v>9.5445773883637286E-2</v>
      </c>
      <c r="I90" s="65">
        <f t="shared" si="10"/>
        <v>37705.05910815292</v>
      </c>
      <c r="J90" s="69">
        <v>0.5</v>
      </c>
      <c r="K90" s="65">
        <f t="shared" si="11"/>
        <v>376189.15300508053</v>
      </c>
      <c r="L90" s="67">
        <f t="shared" si="12"/>
        <v>0.10022899067385843</v>
      </c>
      <c r="M90" s="65">
        <f>SUM(K90:$K$109)</f>
        <v>2316119.9760115496</v>
      </c>
      <c r="N90" s="68">
        <f t="shared" si="13"/>
        <v>5.8629761826834903</v>
      </c>
    </row>
    <row r="91" spans="1:18" x14ac:dyDescent="0.45">
      <c r="A91" s="61">
        <v>87</v>
      </c>
      <c r="B91" s="65">
        <v>79794</v>
      </c>
      <c r="C91" s="65">
        <v>81545</v>
      </c>
      <c r="D91" s="65">
        <v>4764</v>
      </c>
      <c r="E91" s="65">
        <v>4631</v>
      </c>
      <c r="F91" s="61">
        <f t="shared" si="9"/>
        <v>0.88996949691307803</v>
      </c>
      <c r="G91" s="65">
        <f t="shared" si="14"/>
        <v>357336.6234510041</v>
      </c>
      <c r="H91" s="61">
        <f t="shared" si="8"/>
        <v>0.11003050308692197</v>
      </c>
      <c r="I91" s="65">
        <f t="shared" si="10"/>
        <v>39317.928449695981</v>
      </c>
      <c r="J91" s="69">
        <v>0.5</v>
      </c>
      <c r="K91" s="65">
        <f t="shared" si="11"/>
        <v>337677.65922615607</v>
      </c>
      <c r="L91" s="67">
        <f t="shared" si="12"/>
        <v>0.11643627398922239</v>
      </c>
      <c r="M91" s="65">
        <f>SUM(K91:$K$109)</f>
        <v>1939930.8230064691</v>
      </c>
      <c r="N91" s="68">
        <f t="shared" si="13"/>
        <v>5.4288608994830918</v>
      </c>
    </row>
    <row r="92" spans="1:18" x14ac:dyDescent="0.45">
      <c r="A92" s="61">
        <v>88</v>
      </c>
      <c r="B92" s="65">
        <v>68210</v>
      </c>
      <c r="C92" s="65">
        <v>70236</v>
      </c>
      <c r="D92" s="65">
        <v>4682</v>
      </c>
      <c r="E92" s="65">
        <v>4363</v>
      </c>
      <c r="F92" s="61">
        <f t="shared" si="9"/>
        <v>0.87753822143985183</v>
      </c>
      <c r="G92" s="65">
        <f t="shared" si="14"/>
        <v>318018.69500130811</v>
      </c>
      <c r="H92" s="61">
        <f t="shared" si="8"/>
        <v>0.12246177856014817</v>
      </c>
      <c r="I92" s="65">
        <f t="shared" si="10"/>
        <v>38945.135005237491</v>
      </c>
      <c r="J92" s="69">
        <v>0.5</v>
      </c>
      <c r="K92" s="65">
        <f t="shared" si="11"/>
        <v>298546.1274986894</v>
      </c>
      <c r="L92" s="67">
        <f t="shared" si="12"/>
        <v>0.1304493055446129</v>
      </c>
      <c r="M92" s="65">
        <f>SUM(K92:$K$109)</f>
        <v>1602253.1637803132</v>
      </c>
      <c r="N92" s="68">
        <f t="shared" si="13"/>
        <v>5.0382357671574081</v>
      </c>
    </row>
    <row r="93" spans="1:18" x14ac:dyDescent="0.45">
      <c r="A93" s="61">
        <v>89</v>
      </c>
      <c r="B93" s="65">
        <v>56010</v>
      </c>
      <c r="C93" s="65">
        <v>58951</v>
      </c>
      <c r="D93" s="65">
        <v>4495</v>
      </c>
      <c r="E93" s="65">
        <v>4046</v>
      </c>
      <c r="F93" s="61">
        <f t="shared" si="9"/>
        <v>0.86203307832451626</v>
      </c>
      <c r="G93" s="65">
        <f t="shared" si="14"/>
        <v>279073.55999607063</v>
      </c>
      <c r="H93" s="61">
        <f t="shared" si="8"/>
        <v>0.13796692167548374</v>
      </c>
      <c r="I93" s="65">
        <f t="shared" si="10"/>
        <v>38502.919993676289</v>
      </c>
      <c r="J93" s="69">
        <v>0.5</v>
      </c>
      <c r="K93" s="65">
        <f t="shared" si="11"/>
        <v>259822.09999923248</v>
      </c>
      <c r="L93" s="67">
        <f t="shared" si="12"/>
        <v>0.14818954967183326</v>
      </c>
      <c r="M93" s="65">
        <f>SUM(K93:$K$109)</f>
        <v>1303707.0362816236</v>
      </c>
      <c r="N93" s="68">
        <f t="shared" si="13"/>
        <v>4.6715533936643077</v>
      </c>
    </row>
    <row r="94" spans="1:18" x14ac:dyDescent="0.45">
      <c r="A94" s="61">
        <v>90</v>
      </c>
      <c r="B94" s="65">
        <v>46490</v>
      </c>
      <c r="C94" s="65">
        <v>47934</v>
      </c>
      <c r="D94" s="65">
        <v>3913</v>
      </c>
      <c r="E94" s="65">
        <v>3738</v>
      </c>
      <c r="F94" s="61">
        <f t="shared" si="9"/>
        <v>0.85019183489246442</v>
      </c>
      <c r="G94" s="65">
        <f t="shared" si="14"/>
        <v>240570.64000239433</v>
      </c>
      <c r="H94" s="61">
        <f t="shared" si="8"/>
        <v>0.14980816510753558</v>
      </c>
      <c r="I94" s="65">
        <f t="shared" si="10"/>
        <v>36039.446157504193</v>
      </c>
      <c r="J94" s="69">
        <v>0.5</v>
      </c>
      <c r="K94" s="65">
        <f t="shared" si="11"/>
        <v>222550.91692364222</v>
      </c>
      <c r="L94" s="67">
        <f t="shared" si="12"/>
        <v>0.16193798100535087</v>
      </c>
      <c r="M94" s="65">
        <f>SUM(K94:$K$109)</f>
        <v>1043884.9362823917</v>
      </c>
      <c r="N94" s="68">
        <f t="shared" si="13"/>
        <v>4.3392033885431829</v>
      </c>
    </row>
    <row r="95" spans="1:18" x14ac:dyDescent="0.45">
      <c r="A95" s="61">
        <v>91</v>
      </c>
      <c r="B95" s="65">
        <v>37699</v>
      </c>
      <c r="C95" s="65">
        <v>38787</v>
      </c>
      <c r="D95" s="65">
        <v>3750</v>
      </c>
      <c r="E95" s="65">
        <v>3264</v>
      </c>
      <c r="F95" s="61">
        <f t="shared" si="9"/>
        <v>0.832893724664585</v>
      </c>
      <c r="G95" s="65">
        <f t="shared" si="14"/>
        <v>204531.19384489013</v>
      </c>
      <c r="H95" s="61">
        <f t="shared" si="8"/>
        <v>0.167106275335415</v>
      </c>
      <c r="I95" s="65">
        <f t="shared" si="10"/>
        <v>34178.445993325346</v>
      </c>
      <c r="J95" s="69">
        <v>0.5</v>
      </c>
      <c r="K95" s="65">
        <f t="shared" si="11"/>
        <v>187441.97084822744</v>
      </c>
      <c r="L95" s="67">
        <f t="shared" si="12"/>
        <v>0.1823414779446583</v>
      </c>
      <c r="M95" s="65">
        <f>SUM(K95:$K$109)</f>
        <v>821334.01935874927</v>
      </c>
      <c r="N95" s="68">
        <f t="shared" si="13"/>
        <v>4.0156907311733709</v>
      </c>
    </row>
    <row r="96" spans="1:18" x14ac:dyDescent="0.45">
      <c r="A96" s="61">
        <v>92</v>
      </c>
      <c r="B96" s="65">
        <v>30729</v>
      </c>
      <c r="C96" s="65">
        <v>31169</v>
      </c>
      <c r="D96" s="65">
        <v>3279</v>
      </c>
      <c r="E96" s="65">
        <v>3096</v>
      </c>
      <c r="F96" s="61">
        <f t="shared" si="9"/>
        <v>0.81365156866953292</v>
      </c>
      <c r="G96" s="65">
        <f t="shared" si="14"/>
        <v>170352.74785156478</v>
      </c>
      <c r="H96" s="61">
        <f t="shared" si="8"/>
        <v>0.18634843133046708</v>
      </c>
      <c r="I96" s="65">
        <f t="shared" si="10"/>
        <v>31744.967334973691</v>
      </c>
      <c r="J96" s="69">
        <v>0.5</v>
      </c>
      <c r="K96" s="65">
        <f t="shared" si="11"/>
        <v>154480.26418407794</v>
      </c>
      <c r="L96" s="67">
        <f t="shared" si="12"/>
        <v>0.20549529418946708</v>
      </c>
      <c r="M96" s="65">
        <f>SUM(K96:$K$109)</f>
        <v>633892.04851052188</v>
      </c>
      <c r="N96" s="68">
        <f t="shared" si="13"/>
        <v>3.7210556125743133</v>
      </c>
    </row>
    <row r="97" spans="1:14" x14ac:dyDescent="0.45">
      <c r="A97" s="61">
        <v>93</v>
      </c>
      <c r="B97" s="65">
        <v>23767</v>
      </c>
      <c r="C97" s="65">
        <v>24702</v>
      </c>
      <c r="D97" s="65">
        <v>2912</v>
      </c>
      <c r="E97" s="65">
        <v>2673</v>
      </c>
      <c r="F97" s="61">
        <f t="shared" si="9"/>
        <v>0.7939394321886033</v>
      </c>
      <c r="G97" s="65">
        <f t="shared" si="14"/>
        <v>138607.7805165911</v>
      </c>
      <c r="H97" s="61">
        <f t="shared" si="8"/>
        <v>0.2060605678113967</v>
      </c>
      <c r="I97" s="65">
        <f t="shared" si="10"/>
        <v>28561.597956326212</v>
      </c>
      <c r="J97" s="69">
        <v>0.5</v>
      </c>
      <c r="K97" s="65">
        <f t="shared" si="11"/>
        <v>124326.98153842799</v>
      </c>
      <c r="L97" s="67">
        <f t="shared" si="12"/>
        <v>0.22972968218888321</v>
      </c>
      <c r="M97" s="65">
        <f>SUM(K97:$K$109)</f>
        <v>479411.78432644386</v>
      </c>
      <c r="N97" s="68">
        <f t="shared" si="13"/>
        <v>3.4587653199530104</v>
      </c>
    </row>
    <row r="98" spans="1:14" x14ac:dyDescent="0.45">
      <c r="A98" s="61">
        <v>94</v>
      </c>
      <c r="B98" s="65">
        <v>10692</v>
      </c>
      <c r="C98" s="65">
        <v>18503</v>
      </c>
      <c r="D98" s="65">
        <v>2432</v>
      </c>
      <c r="E98" s="65">
        <v>1538</v>
      </c>
      <c r="F98" s="61">
        <f t="shared" si="9"/>
        <v>0.75669548316895918</v>
      </c>
      <c r="G98" s="65">
        <f t="shared" si="14"/>
        <v>110046.18256026489</v>
      </c>
      <c r="H98" s="61">
        <f t="shared" si="8"/>
        <v>0.24330451683104082</v>
      </c>
      <c r="I98" s="65">
        <f t="shared" si="10"/>
        <v>26774.733276925759</v>
      </c>
      <c r="J98" s="70">
        <v>0.5</v>
      </c>
      <c r="K98" s="65">
        <f t="shared" si="11"/>
        <v>96658.815921802001</v>
      </c>
      <c r="L98" s="67">
        <f t="shared" si="12"/>
        <v>0.2770024960639576</v>
      </c>
      <c r="M98" s="65">
        <f>SUM(K98:$K$109)</f>
        <v>355084.80278801586</v>
      </c>
      <c r="N98" s="68">
        <f t="shared" si="13"/>
        <v>3.2266889639134897</v>
      </c>
    </row>
    <row r="99" spans="1:14" x14ac:dyDescent="0.45">
      <c r="A99" s="61">
        <v>95</v>
      </c>
      <c r="B99" s="65">
        <v>6657</v>
      </c>
      <c r="C99" s="65">
        <v>8243</v>
      </c>
      <c r="D99" s="65">
        <v>942</v>
      </c>
      <c r="E99" s="65">
        <v>877</v>
      </c>
      <c r="F99" s="61">
        <f t="shared" si="9"/>
        <v>0.77921162059509974</v>
      </c>
      <c r="G99" s="65">
        <f t="shared" si="14"/>
        <v>83271.449283339127</v>
      </c>
      <c r="H99" s="61">
        <f t="shared" si="8"/>
        <v>0.22078837940490026</v>
      </c>
      <c r="I99" s="65">
        <f t="shared" si="10"/>
        <v>18385.368337965789</v>
      </c>
      <c r="J99" s="70">
        <v>0.5</v>
      </c>
      <c r="K99" s="65">
        <f t="shared" si="11"/>
        <v>74078.76511435624</v>
      </c>
      <c r="L99" s="67">
        <f t="shared" si="12"/>
        <v>0.24818675513264948</v>
      </c>
      <c r="M99" s="65">
        <f>SUM(K99:$K$109)</f>
        <v>258425.98686621382</v>
      </c>
      <c r="N99" s="68">
        <f t="shared" si="13"/>
        <v>3.1034164661514958</v>
      </c>
    </row>
    <row r="100" spans="1:14" x14ac:dyDescent="0.45">
      <c r="A100" s="61">
        <v>96</v>
      </c>
      <c r="B100" s="65">
        <v>4035</v>
      </c>
      <c r="C100" s="65">
        <v>4993</v>
      </c>
      <c r="D100" s="65">
        <v>759</v>
      </c>
      <c r="E100" s="65">
        <v>640</v>
      </c>
      <c r="F100" s="61">
        <f t="shared" si="9"/>
        <v>0.73036327647686361</v>
      </c>
      <c r="G100" s="65">
        <f t="shared" si="14"/>
        <v>64886.080945373338</v>
      </c>
      <c r="H100" s="61">
        <f t="shared" si="8"/>
        <v>0.26963672352313639</v>
      </c>
      <c r="I100" s="65">
        <f t="shared" si="10"/>
        <v>17495.670268367478</v>
      </c>
      <c r="J100" s="70">
        <v>0.5</v>
      </c>
      <c r="K100" s="65">
        <f t="shared" si="11"/>
        <v>56138.245811189598</v>
      </c>
      <c r="L100" s="67">
        <f t="shared" si="12"/>
        <v>0.31165331256004802</v>
      </c>
      <c r="M100" s="65">
        <f>SUM(K100:$K$109)</f>
        <v>184347.22175185755</v>
      </c>
      <c r="N100" s="68">
        <f t="shared" si="13"/>
        <v>2.8410904012997307</v>
      </c>
    </row>
    <row r="101" spans="1:14" x14ac:dyDescent="0.45">
      <c r="A101" s="61">
        <v>97</v>
      </c>
      <c r="B101" s="65">
        <v>2557</v>
      </c>
      <c r="C101" s="65">
        <v>2865</v>
      </c>
      <c r="D101" s="65">
        <v>514</v>
      </c>
      <c r="E101" s="65">
        <v>446</v>
      </c>
      <c r="F101" s="61">
        <f t="shared" si="9"/>
        <v>0.69999339128248816</v>
      </c>
      <c r="G101" s="65">
        <f t="shared" si="14"/>
        <v>47390.410677005857</v>
      </c>
      <c r="H101" s="61">
        <f t="shared" si="8"/>
        <v>0.30000660871751184</v>
      </c>
      <c r="I101" s="65">
        <f t="shared" si="10"/>
        <v>14217.436392938691</v>
      </c>
      <c r="J101" s="70">
        <v>0.5</v>
      </c>
      <c r="K101" s="65">
        <f t="shared" si="11"/>
        <v>40281.692480536512</v>
      </c>
      <c r="L101" s="67">
        <f t="shared" si="12"/>
        <v>0.35295032352000438</v>
      </c>
      <c r="M101" s="65">
        <f>SUM(K101:$K$109)</f>
        <v>128208.97594066802</v>
      </c>
      <c r="N101" s="68">
        <f t="shared" si="13"/>
        <v>2.7053780313171218</v>
      </c>
    </row>
    <row r="102" spans="1:14" x14ac:dyDescent="0.45">
      <c r="A102" s="61">
        <v>98</v>
      </c>
      <c r="B102" s="65">
        <v>2287</v>
      </c>
      <c r="C102" s="65">
        <v>1817</v>
      </c>
      <c r="D102" s="65">
        <v>352</v>
      </c>
      <c r="E102" s="65">
        <v>318</v>
      </c>
      <c r="F102" s="61">
        <f t="shared" si="9"/>
        <v>0.72123189926505438</v>
      </c>
      <c r="G102" s="65">
        <f t="shared" si="14"/>
        <v>33172.974284067168</v>
      </c>
      <c r="H102" s="61">
        <f t="shared" si="8"/>
        <v>0.27876810073494562</v>
      </c>
      <c r="I102" s="65">
        <f t="shared" si="10"/>
        <v>9247.5670368985975</v>
      </c>
      <c r="J102" s="70">
        <v>0.5</v>
      </c>
      <c r="K102" s="65">
        <f t="shared" si="11"/>
        <v>28549.19076561787</v>
      </c>
      <c r="L102" s="67">
        <f t="shared" si="12"/>
        <v>0.32391695837612156</v>
      </c>
      <c r="M102" s="65">
        <f>SUM(K102:$K$109)</f>
        <v>87927.283460131512</v>
      </c>
      <c r="N102" s="68">
        <f t="shared" si="13"/>
        <v>2.6505697893469442</v>
      </c>
    </row>
    <row r="103" spans="1:14" x14ac:dyDescent="0.45">
      <c r="A103" s="61">
        <v>99</v>
      </c>
      <c r="B103" s="65">
        <v>2202</v>
      </c>
      <c r="C103" s="65">
        <v>1629</v>
      </c>
      <c r="D103" s="65">
        <v>395</v>
      </c>
      <c r="E103" s="65">
        <v>357</v>
      </c>
      <c r="F103" s="61">
        <f>(1-D103/(C103+D103))*(1-E103/B103)</f>
        <v>0.67435663051555716</v>
      </c>
      <c r="G103" s="65">
        <f t="shared" si="14"/>
        <v>23925.407247168572</v>
      </c>
      <c r="H103" s="61">
        <f t="shared" si="8"/>
        <v>0.32564336948444284</v>
      </c>
      <c r="I103" s="65">
        <f t="shared" si="10"/>
        <v>7791.1502322554816</v>
      </c>
      <c r="J103" s="70">
        <v>0.5</v>
      </c>
      <c r="K103" s="65">
        <f t="shared" si="11"/>
        <v>20029.832131040832</v>
      </c>
      <c r="L103" s="67">
        <f t="shared" si="12"/>
        <v>0.38897731050782508</v>
      </c>
      <c r="M103" s="65">
        <f>SUM(K103:$K$109)</f>
        <v>59378.092694513638</v>
      </c>
      <c r="N103" s="68">
        <f t="shared" si="13"/>
        <v>2.4818007100606692</v>
      </c>
    </row>
    <row r="104" spans="1:14" x14ac:dyDescent="0.45">
      <c r="A104" s="61">
        <v>100</v>
      </c>
      <c r="B104" s="65">
        <v>1299</v>
      </c>
      <c r="C104" s="65">
        <v>1547</v>
      </c>
      <c r="D104" s="65">
        <v>322</v>
      </c>
      <c r="E104" s="65">
        <v>259</v>
      </c>
      <c r="F104" s="61">
        <f>(1-D104/(C104+D104))*(1-E104/B104)</f>
        <v>0.66268204005962528</v>
      </c>
      <c r="G104" s="65">
        <f t="shared" si="14"/>
        <v>16134.25701491309</v>
      </c>
      <c r="H104" s="61">
        <f t="shared" si="8"/>
        <v>0.33731795994037472</v>
      </c>
      <c r="I104" s="65">
        <f t="shared" si="10"/>
        <v>5442.3746614241636</v>
      </c>
      <c r="J104" s="70">
        <v>0.5</v>
      </c>
      <c r="K104" s="65">
        <f t="shared" si="11"/>
        <v>13413.069684201009</v>
      </c>
      <c r="L104" s="67">
        <f t="shared" si="12"/>
        <v>0.40575161313257246</v>
      </c>
      <c r="M104" s="65">
        <f>SUM(K104:$K$109)</f>
        <v>39348.260563472802</v>
      </c>
      <c r="N104" s="68">
        <f t="shared" si="13"/>
        <v>2.4388021417473844</v>
      </c>
    </row>
    <row r="105" spans="1:14" x14ac:dyDescent="0.45">
      <c r="A105" s="61">
        <v>101</v>
      </c>
      <c r="B105" s="65">
        <v>803</v>
      </c>
      <c r="C105" s="65">
        <v>841</v>
      </c>
      <c r="D105" s="65">
        <v>202</v>
      </c>
      <c r="E105" s="65">
        <v>151</v>
      </c>
      <c r="F105" s="61">
        <f t="shared" ref="F105:F108" si="15">(1-D105/(C105+D105))*(1-E105/B105)</f>
        <v>0.65470210583752919</v>
      </c>
      <c r="G105" s="65">
        <f t="shared" si="14"/>
        <v>10691.882353488927</v>
      </c>
      <c r="H105" s="61">
        <f t="shared" si="8"/>
        <v>0.34529789416247081</v>
      </c>
      <c r="I105" s="65">
        <f t="shared" si="10"/>
        <v>3691.8844612926086</v>
      </c>
      <c r="J105" s="70">
        <v>0.5</v>
      </c>
      <c r="K105" s="65">
        <f t="shared" si="11"/>
        <v>8845.9401228426232</v>
      </c>
      <c r="L105" s="67">
        <f t="shared" si="12"/>
        <v>0.41735354411445302</v>
      </c>
      <c r="M105" s="65">
        <f>SUM(K105:$K$109)</f>
        <v>25935.190879271788</v>
      </c>
      <c r="N105" s="68">
        <f t="shared" si="13"/>
        <v>2.4256898852622273</v>
      </c>
    </row>
    <row r="106" spans="1:14" x14ac:dyDescent="0.45">
      <c r="A106" s="61">
        <v>102</v>
      </c>
      <c r="B106" s="65">
        <v>476</v>
      </c>
      <c r="C106" s="65">
        <v>554</v>
      </c>
      <c r="D106" s="65">
        <v>104</v>
      </c>
      <c r="E106" s="65">
        <v>100</v>
      </c>
      <c r="F106" s="61">
        <f t="shared" si="15"/>
        <v>0.66506602641056423</v>
      </c>
      <c r="G106" s="65">
        <f t="shared" si="14"/>
        <v>6999.9978921963184</v>
      </c>
      <c r="H106" s="61">
        <f t="shared" si="8"/>
        <v>0.33493397358943577</v>
      </c>
      <c r="I106" s="65">
        <f t="shared" si="10"/>
        <v>2344.5371091509878</v>
      </c>
      <c r="J106" s="70">
        <v>0.5</v>
      </c>
      <c r="K106" s="65">
        <f t="shared" si="11"/>
        <v>5827.7293376208245</v>
      </c>
      <c r="L106" s="67">
        <f t="shared" si="12"/>
        <v>0.40230713770728188</v>
      </c>
      <c r="M106" s="65">
        <f>SUM(K106:$K$109)</f>
        <v>17089.25075642917</v>
      </c>
      <c r="N106" s="68">
        <f t="shared" si="13"/>
        <v>2.4413222717510346</v>
      </c>
    </row>
    <row r="107" spans="1:14" x14ac:dyDescent="0.45">
      <c r="A107" s="61">
        <v>103</v>
      </c>
      <c r="B107" s="65">
        <v>291</v>
      </c>
      <c r="C107" s="65">
        <v>337</v>
      </c>
      <c r="D107" s="65">
        <v>55</v>
      </c>
      <c r="E107" s="65">
        <v>52</v>
      </c>
      <c r="F107" s="61">
        <f t="shared" si="15"/>
        <v>0.70607160389929169</v>
      </c>
      <c r="G107" s="65">
        <f t="shared" si="14"/>
        <v>4655.4607830453306</v>
      </c>
      <c r="H107" s="61">
        <f t="shared" si="8"/>
        <v>0.29392839610070831</v>
      </c>
      <c r="I107" s="65">
        <f t="shared" si="10"/>
        <v>1368.3721210702615</v>
      </c>
      <c r="J107" s="70">
        <v>0.5</v>
      </c>
      <c r="K107" s="65">
        <f t="shared" si="11"/>
        <v>3971.2747225101998</v>
      </c>
      <c r="L107" s="67">
        <f t="shared" si="12"/>
        <v>0.34456747938237026</v>
      </c>
      <c r="M107" s="65">
        <f>SUM(K107:$K$109)</f>
        <v>11261.521418808345</v>
      </c>
      <c r="N107" s="68">
        <f t="shared" si="13"/>
        <v>2.4189917912790824</v>
      </c>
    </row>
    <row r="108" spans="1:14" x14ac:dyDescent="0.45">
      <c r="A108" s="61">
        <v>104</v>
      </c>
      <c r="B108" s="65">
        <v>133</v>
      </c>
      <c r="C108" s="65">
        <v>198</v>
      </c>
      <c r="D108" s="65">
        <v>34</v>
      </c>
      <c r="E108" s="65">
        <v>22</v>
      </c>
      <c r="F108" s="61">
        <f t="shared" si="15"/>
        <v>0.71227638060668919</v>
      </c>
      <c r="G108" s="65">
        <f t="shared" si="14"/>
        <v>3287.088661975069</v>
      </c>
      <c r="H108" s="61">
        <f t="shared" si="8"/>
        <v>0.28772361939331081</v>
      </c>
      <c r="I108" s="65">
        <f t="shared" si="10"/>
        <v>945.7730470901821</v>
      </c>
      <c r="J108" s="70">
        <v>0.5</v>
      </c>
      <c r="K108" s="65">
        <f t="shared" si="11"/>
        <v>2814.2021384299783</v>
      </c>
      <c r="L108" s="67">
        <f t="shared" si="12"/>
        <v>0.33607146912972696</v>
      </c>
      <c r="M108" s="65">
        <f>SUM(K108:$K$109)</f>
        <v>7290.2466962981453</v>
      </c>
      <c r="N108" s="68">
        <f t="shared" si="13"/>
        <v>2.217843035580839</v>
      </c>
    </row>
    <row r="109" spans="1:14" x14ac:dyDescent="0.45">
      <c r="A109" s="61">
        <v>105</v>
      </c>
      <c r="B109" s="65">
        <v>127</v>
      </c>
      <c r="C109" s="65">
        <v>133</v>
      </c>
      <c r="D109" s="65">
        <v>34</v>
      </c>
      <c r="E109" s="65">
        <v>34</v>
      </c>
      <c r="F109" s="61">
        <v>0</v>
      </c>
      <c r="G109" s="65">
        <f t="shared" si="14"/>
        <v>2341.3156148848871</v>
      </c>
      <c r="H109" s="61">
        <v>1</v>
      </c>
      <c r="I109" s="65">
        <f t="shared" si="10"/>
        <v>2341.3156148848871</v>
      </c>
      <c r="J109" s="70">
        <v>0.5</v>
      </c>
      <c r="K109" s="79">
        <f>N109*G109</f>
        <v>4476.0445578681665</v>
      </c>
      <c r="L109" s="71">
        <f>2*(D109+E109)/(B109+C109)</f>
        <v>0.52307692307692311</v>
      </c>
      <c r="M109" s="79">
        <f>I109/L109</f>
        <v>4476.0445578681665</v>
      </c>
      <c r="N109" s="80">
        <f>1/L109</f>
        <v>1.9117647058823528</v>
      </c>
    </row>
    <row r="110" spans="1:14" x14ac:dyDescent="0.45">
      <c r="B110" s="65"/>
      <c r="C110" s="65"/>
      <c r="D110" s="65"/>
      <c r="E110" s="65"/>
      <c r="G110" s="65"/>
      <c r="I110" s="65"/>
      <c r="J110" s="65"/>
      <c r="K110" s="69"/>
      <c r="L110" s="69"/>
    </row>
    <row r="111" spans="1:14" x14ac:dyDescent="0.45">
      <c r="B111" s="65"/>
      <c r="C111" s="65"/>
      <c r="D111" s="65"/>
      <c r="E111" s="65"/>
      <c r="G111" s="65"/>
      <c r="I111" s="65"/>
      <c r="J111" s="65"/>
      <c r="K111" s="69"/>
      <c r="L111" s="69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11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N109" sqref="N109"/>
    </sheetView>
  </sheetViews>
  <sheetFormatPr baseColWidth="10" defaultColWidth="11.33203125" defaultRowHeight="14.25" x14ac:dyDescent="0.45"/>
  <cols>
    <col min="1" max="1" width="6.33203125" style="61" customWidth="1"/>
    <col min="2" max="3" width="11.33203125" style="61"/>
    <col min="4" max="6" width="7" style="61" customWidth="1"/>
    <col min="7" max="7" width="12" style="61" bestFit="1" customWidth="1"/>
    <col min="8" max="8" width="11.33203125" style="61"/>
    <col min="9" max="9" width="7.796875" style="61" customWidth="1"/>
    <col min="10" max="10" width="8.265625" style="61" customWidth="1"/>
    <col min="11" max="11" width="9" style="61" customWidth="1"/>
    <col min="12" max="12" width="9.19921875" style="61" customWidth="1"/>
    <col min="13" max="13" width="11" style="61" customWidth="1"/>
    <col min="14" max="15" width="8.73046875" style="61" customWidth="1"/>
    <col min="16" max="16" width="11.33203125" style="61"/>
    <col min="17" max="17" width="7.73046875" style="61" customWidth="1"/>
    <col min="18" max="16384" width="11.33203125" style="61"/>
  </cols>
  <sheetData>
    <row r="1" spans="1:18" x14ac:dyDescent="0.45">
      <c r="B1" s="61" t="s">
        <v>159</v>
      </c>
    </row>
    <row r="2" spans="1:18" x14ac:dyDescent="0.45">
      <c r="B2" s="72" t="s">
        <v>29</v>
      </c>
      <c r="C2" s="72" t="s">
        <v>29</v>
      </c>
      <c r="D2" s="72" t="s">
        <v>29</v>
      </c>
      <c r="E2" s="72" t="s">
        <v>29</v>
      </c>
      <c r="F2" s="72" t="s">
        <v>29</v>
      </c>
      <c r="G2" s="72" t="s">
        <v>29</v>
      </c>
      <c r="H2" s="72" t="s">
        <v>29</v>
      </c>
      <c r="I2" s="72" t="s">
        <v>29</v>
      </c>
      <c r="J2" s="72" t="s">
        <v>29</v>
      </c>
      <c r="K2" s="72" t="s">
        <v>29</v>
      </c>
      <c r="L2" s="72" t="s">
        <v>29</v>
      </c>
      <c r="M2" s="72" t="s">
        <v>29</v>
      </c>
      <c r="N2" s="72" t="s">
        <v>29</v>
      </c>
      <c r="O2" s="72"/>
    </row>
    <row r="3" spans="1:18" ht="15.75" x14ac:dyDescent="0.55000000000000004">
      <c r="A3" s="61" t="s">
        <v>0</v>
      </c>
      <c r="B3" s="62" t="s">
        <v>160</v>
      </c>
      <c r="C3" s="62" t="s">
        <v>161</v>
      </c>
      <c r="D3" s="62" t="s">
        <v>162</v>
      </c>
      <c r="E3" s="62" t="s">
        <v>163</v>
      </c>
      <c r="F3" s="63" t="s">
        <v>164</v>
      </c>
      <c r="G3" s="62" t="s">
        <v>165</v>
      </c>
      <c r="H3" s="63" t="s">
        <v>166</v>
      </c>
      <c r="I3" s="63" t="s">
        <v>167</v>
      </c>
      <c r="J3" s="63" t="s">
        <v>168</v>
      </c>
      <c r="K3" s="63" t="s">
        <v>169</v>
      </c>
      <c r="L3" s="63" t="s">
        <v>170</v>
      </c>
      <c r="M3" s="64" t="s">
        <v>171</v>
      </c>
      <c r="N3" s="64" t="s">
        <v>172</v>
      </c>
      <c r="O3" s="72" t="s">
        <v>239</v>
      </c>
    </row>
    <row r="4" spans="1:18" x14ac:dyDescent="0.45">
      <c r="A4" s="61">
        <v>0</v>
      </c>
      <c r="B4" s="65">
        <v>367577</v>
      </c>
      <c r="C4" s="65">
        <v>368054</v>
      </c>
      <c r="D4" s="65">
        <v>996</v>
      </c>
      <c r="E4" s="65">
        <v>156</v>
      </c>
      <c r="F4" s="61">
        <f>(1-D4/(C4+D4))*(1-E4/B4)</f>
        <v>0.99687792321035951</v>
      </c>
      <c r="G4" s="65">
        <v>1000000</v>
      </c>
      <c r="H4" s="61">
        <f t="shared" ref="H4:H67" si="0">1-(1-D4/(C4+D4))*(1-E4/B4)</f>
        <v>3.1220767896404933E-3</v>
      </c>
      <c r="I4" s="65">
        <f>G4*H4</f>
        <v>3122.0767896404932</v>
      </c>
      <c r="J4" s="66">
        <f>'Calculs 1a0'!C33</f>
        <v>0.12471580098934552</v>
      </c>
      <c r="K4" s="65">
        <f>J4*I4+G5</f>
        <v>997267.29551792983</v>
      </c>
      <c r="L4" s="67">
        <f>I4/K4</f>
        <v>3.1306318814145464E-3</v>
      </c>
      <c r="M4" s="65">
        <f>SUM(K4:$K$109)</f>
        <v>85422614.899517432</v>
      </c>
      <c r="N4" s="68">
        <f>M4/G4</f>
        <v>85.422614899517427</v>
      </c>
      <c r="O4" s="129">
        <v>0</v>
      </c>
      <c r="P4" s="61">
        <v>500000</v>
      </c>
      <c r="Q4" s="61">
        <v>0</v>
      </c>
      <c r="R4" s="69">
        <f t="shared" ref="R4:R67" si="1">R5</f>
        <v>920544.51251545607</v>
      </c>
    </row>
    <row r="5" spans="1:18" x14ac:dyDescent="0.45">
      <c r="A5" s="61">
        <v>1</v>
      </c>
      <c r="B5" s="65">
        <v>370608</v>
      </c>
      <c r="C5" s="65">
        <v>368557</v>
      </c>
      <c r="D5" s="65">
        <v>51</v>
      </c>
      <c r="E5" s="65">
        <v>47</v>
      </c>
      <c r="F5" s="61">
        <f t="shared" ref="F5:F68" si="2">(1-D5/(C5+D5))*(1-E5/B5)</f>
        <v>0.99973484054881234</v>
      </c>
      <c r="G5" s="65">
        <f>G4*F4</f>
        <v>996877.92321035953</v>
      </c>
      <c r="H5" s="61">
        <f t="shared" si="0"/>
        <v>2.651594511876576E-4</v>
      </c>
      <c r="I5" s="65">
        <f t="shared" ref="I5:I68" si="3">G5*H5</f>
        <v>264.33160301955081</v>
      </c>
      <c r="J5" s="69">
        <v>0.5</v>
      </c>
      <c r="K5" s="65">
        <f t="shared" ref="K5:K68" si="4">J5*I5+G6</f>
        <v>996745.75740884978</v>
      </c>
      <c r="L5" s="67">
        <f t="shared" ref="L5:L68" si="5">I5/K5</f>
        <v>2.6519461061636206E-4</v>
      </c>
      <c r="M5" s="65">
        <f>SUM(K5:$K$109)</f>
        <v>84425347.60399951</v>
      </c>
      <c r="N5" s="68">
        <f t="shared" ref="N5:N68" si="6">M5/G5</f>
        <v>84.689755524041445</v>
      </c>
      <c r="O5" s="129">
        <v>1</v>
      </c>
      <c r="P5" s="61">
        <v>500000</v>
      </c>
      <c r="Q5" s="61">
        <v>1</v>
      </c>
      <c r="R5" s="69">
        <f t="shared" si="1"/>
        <v>920544.51251545607</v>
      </c>
    </row>
    <row r="6" spans="1:18" x14ac:dyDescent="0.45">
      <c r="A6" s="61">
        <v>2</v>
      </c>
      <c r="B6" s="65">
        <v>376860</v>
      </c>
      <c r="C6" s="65">
        <v>372349</v>
      </c>
      <c r="D6" s="65">
        <v>34</v>
      </c>
      <c r="E6" s="65">
        <v>29</v>
      </c>
      <c r="F6" s="61">
        <f t="shared" si="2"/>
        <v>0.99983175152707637</v>
      </c>
      <c r="G6" s="65">
        <f t="shared" ref="G6:G69" si="7">G5*F5</f>
        <v>996613.59160734003</v>
      </c>
      <c r="H6" s="61">
        <f t="shared" si="0"/>
        <v>1.6824847292362666E-4</v>
      </c>
      <c r="I6" s="65">
        <f t="shared" si="3"/>
        <v>167.67871488286588</v>
      </c>
      <c r="J6" s="69">
        <v>0.5</v>
      </c>
      <c r="K6" s="65">
        <f t="shared" si="4"/>
        <v>996529.75224989862</v>
      </c>
      <c r="L6" s="67">
        <f t="shared" si="5"/>
        <v>1.6826262788872286E-4</v>
      </c>
      <c r="M6" s="65">
        <f>SUM(K6:$K$109)</f>
        <v>83428601.846590653</v>
      </c>
      <c r="N6" s="68">
        <f t="shared" si="6"/>
        <v>83.712085154324328</v>
      </c>
      <c r="O6" s="129">
        <v>2</v>
      </c>
      <c r="P6" s="61">
        <v>500000</v>
      </c>
      <c r="Q6" s="61">
        <v>2</v>
      </c>
      <c r="R6" s="69">
        <f t="shared" si="1"/>
        <v>920544.51251545607</v>
      </c>
    </row>
    <row r="7" spans="1:18" x14ac:dyDescent="0.45">
      <c r="A7" s="61">
        <v>3</v>
      </c>
      <c r="B7" s="65">
        <v>385558</v>
      </c>
      <c r="C7" s="65">
        <v>379472</v>
      </c>
      <c r="D7" s="65">
        <v>20</v>
      </c>
      <c r="E7" s="65">
        <v>14</v>
      </c>
      <c r="F7" s="61">
        <f t="shared" si="2"/>
        <v>0.99991098887144036</v>
      </c>
      <c r="G7" s="65">
        <f t="shared" si="7"/>
        <v>996445.91289245721</v>
      </c>
      <c r="H7" s="61">
        <f t="shared" si="0"/>
        <v>8.9011128559635111E-5</v>
      </c>
      <c r="I7" s="65">
        <f t="shared" si="3"/>
        <v>88.694775255193477</v>
      </c>
      <c r="J7" s="69">
        <v>0.5</v>
      </c>
      <c r="K7" s="65">
        <f t="shared" si="4"/>
        <v>996401.56550482963</v>
      </c>
      <c r="L7" s="67">
        <f t="shared" si="5"/>
        <v>8.9015090226455051E-5</v>
      </c>
      <c r="M7" s="65">
        <f>SUM(K7:$K$109)</f>
        <v>82432072.094340757</v>
      </c>
      <c r="N7" s="68">
        <f t="shared" si="6"/>
        <v>82.726087816506862</v>
      </c>
      <c r="O7" s="129">
        <v>3</v>
      </c>
      <c r="P7" s="61">
        <v>500000</v>
      </c>
      <c r="Q7" s="61">
        <v>3</v>
      </c>
      <c r="R7" s="69">
        <f t="shared" si="1"/>
        <v>920544.51251545607</v>
      </c>
    </row>
    <row r="8" spans="1:18" x14ac:dyDescent="0.45">
      <c r="A8" s="61">
        <v>4</v>
      </c>
      <c r="B8" s="65">
        <v>384777</v>
      </c>
      <c r="C8" s="65">
        <v>388768</v>
      </c>
      <c r="D8" s="65">
        <v>13</v>
      </c>
      <c r="E8" s="65">
        <v>12</v>
      </c>
      <c r="F8" s="61">
        <f t="shared" si="2"/>
        <v>0.99993537629951312</v>
      </c>
      <c r="G8" s="65">
        <f t="shared" si="7"/>
        <v>996357.21811720205</v>
      </c>
      <c r="H8" s="61">
        <f t="shared" si="0"/>
        <v>6.4623700486876601E-5</v>
      </c>
      <c r="I8" s="65">
        <f t="shared" si="3"/>
        <v>64.388290441543646</v>
      </c>
      <c r="J8" s="69">
        <v>0.5</v>
      </c>
      <c r="K8" s="65">
        <f t="shared" si="4"/>
        <v>996325.02397198125</v>
      </c>
      <c r="L8" s="67">
        <f t="shared" si="5"/>
        <v>6.4625788665681832E-5</v>
      </c>
      <c r="M8" s="65">
        <f>SUM(K8:$K$109)</f>
        <v>81435670.528835922</v>
      </c>
      <c r="N8" s="68">
        <f t="shared" si="6"/>
        <v>81.733407504914169</v>
      </c>
      <c r="O8" s="129">
        <v>4</v>
      </c>
      <c r="P8" s="61">
        <v>500000</v>
      </c>
      <c r="Q8" s="61">
        <v>4</v>
      </c>
      <c r="R8" s="69">
        <f t="shared" si="1"/>
        <v>920544.51251545607</v>
      </c>
    </row>
    <row r="9" spans="1:18" x14ac:dyDescent="0.45">
      <c r="A9" s="61">
        <v>5</v>
      </c>
      <c r="B9" s="65">
        <v>387207</v>
      </c>
      <c r="C9" s="65">
        <v>387075</v>
      </c>
      <c r="D9" s="65">
        <v>16</v>
      </c>
      <c r="E9" s="65">
        <v>11</v>
      </c>
      <c r="F9" s="61">
        <f t="shared" si="2"/>
        <v>0.99993025864701635</v>
      </c>
      <c r="G9" s="65">
        <f t="shared" si="7"/>
        <v>996292.82982676046</v>
      </c>
      <c r="H9" s="61">
        <f t="shared" si="0"/>
        <v>6.9741352983654359E-5</v>
      </c>
      <c r="I9" s="65">
        <f t="shared" si="3"/>
        <v>69.482809920031983</v>
      </c>
      <c r="J9" s="69">
        <v>0.5</v>
      </c>
      <c r="K9" s="65">
        <f t="shared" si="4"/>
        <v>996258.08842180052</v>
      </c>
      <c r="L9" s="67">
        <f t="shared" si="5"/>
        <v>6.9743784996618286E-5</v>
      </c>
      <c r="M9" s="65">
        <f>SUM(K9:$K$109)</f>
        <v>80439345.504863948</v>
      </c>
      <c r="N9" s="68">
        <f t="shared" si="6"/>
        <v>80.738657447581019</v>
      </c>
      <c r="O9" s="129">
        <v>5</v>
      </c>
      <c r="P9" s="61">
        <v>500000</v>
      </c>
      <c r="Q9" s="61">
        <v>5</v>
      </c>
      <c r="R9" s="69">
        <f t="shared" si="1"/>
        <v>920544.51251545607</v>
      </c>
    </row>
    <row r="10" spans="1:18" x14ac:dyDescent="0.45">
      <c r="A10" s="61">
        <v>6</v>
      </c>
      <c r="B10" s="65">
        <v>386264</v>
      </c>
      <c r="C10" s="65">
        <v>389969</v>
      </c>
      <c r="D10" s="65">
        <v>11</v>
      </c>
      <c r="E10" s="65">
        <v>17</v>
      </c>
      <c r="F10" s="61">
        <f t="shared" si="2"/>
        <v>0.99992778331696286</v>
      </c>
      <c r="G10" s="65">
        <f t="shared" si="7"/>
        <v>996223.34701684047</v>
      </c>
      <c r="H10" s="61">
        <f t="shared" si="0"/>
        <v>7.2216683037140683E-5</v>
      </c>
      <c r="I10" s="65">
        <f t="shared" si="3"/>
        <v>71.943945685714581</v>
      </c>
      <c r="J10" s="69">
        <v>0.5</v>
      </c>
      <c r="K10" s="65">
        <f t="shared" si="4"/>
        <v>996187.37504399754</v>
      </c>
      <c r="L10" s="67">
        <f t="shared" si="5"/>
        <v>7.2219290755955534E-5</v>
      </c>
      <c r="M10" s="65">
        <f>SUM(K10:$K$109)</f>
        <v>79443087.416442156</v>
      </c>
      <c r="N10" s="68">
        <f t="shared" si="6"/>
        <v>79.74425379040953</v>
      </c>
      <c r="O10" s="129">
        <v>6</v>
      </c>
      <c r="P10" s="61">
        <v>500000</v>
      </c>
      <c r="Q10" s="61">
        <v>6</v>
      </c>
      <c r="R10" s="69">
        <f t="shared" si="1"/>
        <v>920544.51251545607</v>
      </c>
    </row>
    <row r="11" spans="1:18" x14ac:dyDescent="0.45">
      <c r="A11" s="61">
        <v>7</v>
      </c>
      <c r="B11" s="65">
        <v>392717</v>
      </c>
      <c r="C11" s="65">
        <v>388572</v>
      </c>
      <c r="D11" s="65">
        <v>11</v>
      </c>
      <c r="E11" s="65">
        <v>15</v>
      </c>
      <c r="F11" s="61">
        <f t="shared" si="2"/>
        <v>0.99993349765716322</v>
      </c>
      <c r="G11" s="65">
        <f t="shared" si="7"/>
        <v>996151.40307115472</v>
      </c>
      <c r="H11" s="61">
        <f t="shared" si="0"/>
        <v>6.6502342836782802E-5</v>
      </c>
      <c r="I11" s="65">
        <f t="shared" si="3"/>
        <v>66.24640212438014</v>
      </c>
      <c r="J11" s="69">
        <v>0.5</v>
      </c>
      <c r="K11" s="65">
        <f t="shared" si="4"/>
        <v>996118.27987009252</v>
      </c>
      <c r="L11" s="67">
        <f t="shared" si="5"/>
        <v>6.6504554191114317E-5</v>
      </c>
      <c r="M11" s="65">
        <f>SUM(K11:$K$109)</f>
        <v>78446900.041398153</v>
      </c>
      <c r="N11" s="68">
        <f t="shared" si="6"/>
        <v>78.749976960876424</v>
      </c>
      <c r="O11" s="129">
        <v>7</v>
      </c>
      <c r="P11" s="61">
        <v>500000</v>
      </c>
      <c r="Q11" s="61">
        <v>7</v>
      </c>
      <c r="R11" s="69">
        <f t="shared" si="1"/>
        <v>920544.51251545607</v>
      </c>
    </row>
    <row r="12" spans="1:18" x14ac:dyDescent="0.45">
      <c r="A12" s="61">
        <v>8</v>
      </c>
      <c r="B12" s="65">
        <v>384837</v>
      </c>
      <c r="C12" s="65">
        <v>394839</v>
      </c>
      <c r="D12" s="65">
        <v>21</v>
      </c>
      <c r="E12" s="65">
        <v>12</v>
      </c>
      <c r="F12" s="61">
        <f t="shared" si="2"/>
        <v>0.99991563621867707</v>
      </c>
      <c r="G12" s="65">
        <f t="shared" si="7"/>
        <v>996085.15666903032</v>
      </c>
      <c r="H12" s="61">
        <f t="shared" si="0"/>
        <v>8.436378132292699E-5</v>
      </c>
      <c r="I12" s="65">
        <f t="shared" si="3"/>
        <v>84.033510336239544</v>
      </c>
      <c r="J12" s="69">
        <v>0.5</v>
      </c>
      <c r="K12" s="65">
        <f t="shared" si="4"/>
        <v>996043.13991386222</v>
      </c>
      <c r="L12" s="67">
        <f t="shared" si="5"/>
        <v>8.4367340096842345E-5</v>
      </c>
      <c r="M12" s="65">
        <f>SUM(K12:$K$109)</f>
        <v>77450781.76152806</v>
      </c>
      <c r="N12" s="68">
        <f t="shared" si="6"/>
        <v>77.755181113759605</v>
      </c>
      <c r="O12" s="129">
        <v>8</v>
      </c>
      <c r="P12" s="61">
        <v>500000</v>
      </c>
      <c r="Q12" s="61">
        <v>8</v>
      </c>
      <c r="R12" s="69">
        <f t="shared" si="1"/>
        <v>920544.51251545607</v>
      </c>
    </row>
    <row r="13" spans="1:18" x14ac:dyDescent="0.45">
      <c r="A13" s="61">
        <v>9</v>
      </c>
      <c r="B13" s="65">
        <v>383154</v>
      </c>
      <c r="C13" s="65">
        <v>386613</v>
      </c>
      <c r="D13" s="65">
        <v>11</v>
      </c>
      <c r="E13" s="65">
        <v>15</v>
      </c>
      <c r="F13" s="61">
        <f t="shared" si="2"/>
        <v>0.99993240094891978</v>
      </c>
      <c r="G13" s="65">
        <f t="shared" si="7"/>
        <v>996001.12315869413</v>
      </c>
      <c r="H13" s="61">
        <f t="shared" si="0"/>
        <v>6.7599051080224903E-5</v>
      </c>
      <c r="I13" s="65">
        <f t="shared" si="3"/>
        <v>67.328730800365946</v>
      </c>
      <c r="J13" s="69">
        <v>0.5</v>
      </c>
      <c r="K13" s="65">
        <f t="shared" si="4"/>
        <v>995967.45879329392</v>
      </c>
      <c r="L13" s="67">
        <f t="shared" si="5"/>
        <v>6.760133597330669E-5</v>
      </c>
      <c r="M13" s="65">
        <f>SUM(K13:$K$109)</f>
        <v>76454738.621614203</v>
      </c>
      <c r="N13" s="68">
        <f t="shared" si="6"/>
        <v>76.761699202855795</v>
      </c>
      <c r="O13" s="129">
        <v>9</v>
      </c>
      <c r="P13" s="61">
        <v>500000</v>
      </c>
      <c r="Q13" s="61">
        <v>9</v>
      </c>
      <c r="R13" s="69">
        <f t="shared" si="1"/>
        <v>920544.51251545607</v>
      </c>
    </row>
    <row r="14" spans="1:18" x14ac:dyDescent="0.45">
      <c r="A14" s="61">
        <v>10</v>
      </c>
      <c r="B14" s="65">
        <v>381395</v>
      </c>
      <c r="C14" s="65">
        <v>385135</v>
      </c>
      <c r="D14" s="65">
        <v>9</v>
      </c>
      <c r="E14" s="65">
        <v>14</v>
      </c>
      <c r="F14" s="61">
        <f t="shared" si="2"/>
        <v>0.99993992562394474</v>
      </c>
      <c r="G14" s="65">
        <f t="shared" si="7"/>
        <v>995933.79442789371</v>
      </c>
      <c r="H14" s="61">
        <f t="shared" si="0"/>
        <v>6.0074376055263556E-5</v>
      </c>
      <c r="I14" s="65">
        <f t="shared" si="3"/>
        <v>59.830101292606834</v>
      </c>
      <c r="J14" s="69">
        <v>0.5</v>
      </c>
      <c r="K14" s="65">
        <f t="shared" si="4"/>
        <v>995903.87937724742</v>
      </c>
      <c r="L14" s="67">
        <f t="shared" si="5"/>
        <v>6.0076180574795465E-5</v>
      </c>
      <c r="M14" s="65">
        <f>SUM(K14:$K$109)</f>
        <v>75458771.16282092</v>
      </c>
      <c r="N14" s="68">
        <f t="shared" si="6"/>
        <v>75.766854769867123</v>
      </c>
      <c r="O14" s="129">
        <v>10</v>
      </c>
      <c r="P14" s="61">
        <v>500000</v>
      </c>
      <c r="Q14" s="61">
        <v>10</v>
      </c>
      <c r="R14" s="69">
        <f t="shared" si="1"/>
        <v>920544.51251545607</v>
      </c>
    </row>
    <row r="15" spans="1:18" x14ac:dyDescent="0.45">
      <c r="A15" s="61">
        <v>11</v>
      </c>
      <c r="B15" s="65">
        <v>383448</v>
      </c>
      <c r="C15" s="65">
        <v>383175</v>
      </c>
      <c r="D15" s="65">
        <v>14</v>
      </c>
      <c r="E15" s="65">
        <v>16</v>
      </c>
      <c r="F15" s="61">
        <f t="shared" si="2"/>
        <v>0.99992173938024076</v>
      </c>
      <c r="G15" s="65">
        <f t="shared" si="7"/>
        <v>995873.96432660113</v>
      </c>
      <c r="H15" s="61">
        <f t="shared" si="0"/>
        <v>7.8260619759240591E-5</v>
      </c>
      <c r="I15" s="65">
        <f t="shared" si="3"/>
        <v>77.937713650291656</v>
      </c>
      <c r="J15" s="69">
        <v>0.5</v>
      </c>
      <c r="K15" s="65">
        <f t="shared" si="4"/>
        <v>995834.99546977598</v>
      </c>
      <c r="L15" s="67">
        <f t="shared" si="5"/>
        <v>7.8263682241379011E-5</v>
      </c>
      <c r="M15" s="65">
        <f>SUM(K15:$K$109)</f>
        <v>74462867.283443674</v>
      </c>
      <c r="N15" s="68">
        <f t="shared" si="6"/>
        <v>74.771376650854236</v>
      </c>
      <c r="O15" s="129">
        <v>11</v>
      </c>
      <c r="P15" s="61">
        <v>500000</v>
      </c>
      <c r="Q15" s="61">
        <v>11</v>
      </c>
      <c r="R15" s="69">
        <f t="shared" si="1"/>
        <v>920544.51251545607</v>
      </c>
    </row>
    <row r="16" spans="1:18" x14ac:dyDescent="0.45">
      <c r="A16" s="61">
        <v>12</v>
      </c>
      <c r="B16" s="65">
        <v>390100</v>
      </c>
      <c r="C16" s="65">
        <v>384660</v>
      </c>
      <c r="D16" s="65">
        <v>12</v>
      </c>
      <c r="E16" s="65">
        <v>6</v>
      </c>
      <c r="F16" s="61">
        <f t="shared" si="2"/>
        <v>0.99995342440014767</v>
      </c>
      <c r="G16" s="65">
        <f t="shared" si="7"/>
        <v>995796.02661295084</v>
      </c>
      <c r="H16" s="61">
        <f t="shared" si="0"/>
        <v>4.657559985232762E-5</v>
      </c>
      <c r="I16" s="65">
        <f t="shared" si="3"/>
        <v>46.379797270062582</v>
      </c>
      <c r="J16" s="69">
        <v>0.5</v>
      </c>
      <c r="K16" s="65">
        <f t="shared" si="4"/>
        <v>995772.83671431581</v>
      </c>
      <c r="L16" s="67">
        <f t="shared" si="5"/>
        <v>4.6576684520837964E-5</v>
      </c>
      <c r="M16" s="65">
        <f>SUM(K16:$K$109)</f>
        <v>73467032.287973911</v>
      </c>
      <c r="N16" s="68">
        <f t="shared" si="6"/>
        <v>73.777189629748648</v>
      </c>
      <c r="O16" s="129">
        <v>12</v>
      </c>
      <c r="P16" s="61">
        <v>500000</v>
      </c>
      <c r="Q16" s="61">
        <v>12</v>
      </c>
      <c r="R16" s="69">
        <f t="shared" si="1"/>
        <v>920544.51251545607</v>
      </c>
    </row>
    <row r="17" spans="1:18" x14ac:dyDescent="0.45">
      <c r="A17" s="61">
        <v>13</v>
      </c>
      <c r="B17" s="65">
        <v>397859</v>
      </c>
      <c r="C17" s="65">
        <v>391481</v>
      </c>
      <c r="D17" s="65">
        <v>16</v>
      </c>
      <c r="E17" s="65">
        <v>20</v>
      </c>
      <c r="F17" s="61">
        <f t="shared" si="2"/>
        <v>0.99990886422143122</v>
      </c>
      <c r="G17" s="65">
        <f t="shared" si="7"/>
        <v>995749.64681568078</v>
      </c>
      <c r="H17" s="61">
        <f t="shared" si="0"/>
        <v>9.1135778568784964E-5</v>
      </c>
      <c r="I17" s="65">
        <f t="shared" si="3"/>
        <v>90.748419322139725</v>
      </c>
      <c r="J17" s="69">
        <v>0.5</v>
      </c>
      <c r="K17" s="65">
        <f t="shared" si="4"/>
        <v>995704.27260601963</v>
      </c>
      <c r="L17" s="67">
        <f t="shared" si="5"/>
        <v>9.1139931623098567E-5</v>
      </c>
      <c r="M17" s="65">
        <f>SUM(K17:$K$109)</f>
        <v>72471259.451259613</v>
      </c>
      <c r="N17" s="68">
        <f t="shared" si="6"/>
        <v>72.780602717777796</v>
      </c>
      <c r="O17" s="129">
        <v>13</v>
      </c>
      <c r="P17" s="61">
        <v>500000</v>
      </c>
      <c r="Q17" s="61">
        <v>13</v>
      </c>
      <c r="R17" s="69">
        <f t="shared" si="1"/>
        <v>920544.51251545607</v>
      </c>
    </row>
    <row r="18" spans="1:18" x14ac:dyDescent="0.45">
      <c r="A18" s="61">
        <v>14</v>
      </c>
      <c r="B18" s="65">
        <v>379063</v>
      </c>
      <c r="C18" s="65">
        <v>399541</v>
      </c>
      <c r="D18" s="65">
        <v>12</v>
      </c>
      <c r="E18" s="65">
        <v>21</v>
      </c>
      <c r="F18" s="61">
        <f t="shared" si="2"/>
        <v>0.99991456833930126</v>
      </c>
      <c r="G18" s="65">
        <f t="shared" si="7"/>
        <v>995658.89839635859</v>
      </c>
      <c r="H18" s="61">
        <f t="shared" si="0"/>
        <v>8.543166069874264E-5</v>
      </c>
      <c r="I18" s="65">
        <f t="shared" si="3"/>
        <v>85.060793179481578</v>
      </c>
      <c r="J18" s="69">
        <v>0.5</v>
      </c>
      <c r="K18" s="65">
        <f t="shared" si="4"/>
        <v>995616.36799976893</v>
      </c>
      <c r="L18" s="67">
        <f t="shared" si="5"/>
        <v>8.5435310138956371E-5</v>
      </c>
      <c r="M18" s="65">
        <f>SUM(K18:$K$109)</f>
        <v>71475555.178653583</v>
      </c>
      <c r="N18" s="68">
        <f t="shared" si="6"/>
        <v>71.787190667179786</v>
      </c>
      <c r="O18" s="129">
        <v>14</v>
      </c>
      <c r="P18" s="61">
        <v>500000</v>
      </c>
      <c r="Q18" s="61">
        <v>14</v>
      </c>
      <c r="R18" s="69">
        <f t="shared" si="1"/>
        <v>920544.51251545607</v>
      </c>
    </row>
    <row r="19" spans="1:18" x14ac:dyDescent="0.45">
      <c r="A19" s="61">
        <v>15</v>
      </c>
      <c r="B19" s="65">
        <v>378971</v>
      </c>
      <c r="C19" s="65">
        <v>380781</v>
      </c>
      <c r="D19" s="65">
        <v>23</v>
      </c>
      <c r="E19" s="65">
        <v>21</v>
      </c>
      <c r="F19" s="61">
        <f t="shared" si="2"/>
        <v>0.99988419161061337</v>
      </c>
      <c r="G19" s="65">
        <f t="shared" si="7"/>
        <v>995573.83760317916</v>
      </c>
      <c r="H19" s="61">
        <f t="shared" si="0"/>
        <v>1.1580838938662907E-4</v>
      </c>
      <c r="I19" s="65">
        <f t="shared" si="3"/>
        <v>115.29580264828959</v>
      </c>
      <c r="J19" s="69">
        <v>0.5</v>
      </c>
      <c r="K19" s="65">
        <f t="shared" si="4"/>
        <v>995516.18970185495</v>
      </c>
      <c r="L19" s="67">
        <f t="shared" si="5"/>
        <v>1.1581509556647119E-4</v>
      </c>
      <c r="M19" s="65">
        <f>SUM(K19:$K$109)</f>
        <v>70479938.810653821</v>
      </c>
      <c r="N19" s="68">
        <f t="shared" si="6"/>
        <v>70.79328137060395</v>
      </c>
      <c r="O19" s="129">
        <v>15</v>
      </c>
      <c r="P19" s="61">
        <v>500000</v>
      </c>
      <c r="Q19" s="61">
        <v>15</v>
      </c>
      <c r="R19" s="69">
        <f t="shared" si="1"/>
        <v>920544.51251545607</v>
      </c>
    </row>
    <row r="20" spans="1:18" x14ac:dyDescent="0.45">
      <c r="A20" s="61">
        <v>16</v>
      </c>
      <c r="B20" s="65">
        <v>372052</v>
      </c>
      <c r="C20" s="65">
        <v>380938</v>
      </c>
      <c r="D20" s="65">
        <v>16</v>
      </c>
      <c r="E20" s="65">
        <v>26</v>
      </c>
      <c r="F20" s="61">
        <f t="shared" si="2"/>
        <v>0.99988812040899211</v>
      </c>
      <c r="G20" s="65">
        <f t="shared" si="7"/>
        <v>995458.54180053086</v>
      </c>
      <c r="H20" s="61">
        <f t="shared" si="0"/>
        <v>1.1187959100789069E-4</v>
      </c>
      <c r="I20" s="65">
        <f t="shared" si="3"/>
        <v>111.37149452195465</v>
      </c>
      <c r="J20" s="69">
        <v>0.5</v>
      </c>
      <c r="K20" s="65">
        <f t="shared" si="4"/>
        <v>995402.85605326982</v>
      </c>
      <c r="L20" s="67">
        <f t="shared" si="5"/>
        <v>1.1188584987945273E-4</v>
      </c>
      <c r="M20" s="65">
        <f>SUM(K20:$K$109)</f>
        <v>69484422.620951965</v>
      </c>
      <c r="N20" s="68">
        <f t="shared" si="6"/>
        <v>69.801422865157548</v>
      </c>
      <c r="O20" s="129">
        <v>16</v>
      </c>
      <c r="P20" s="61">
        <v>500000</v>
      </c>
      <c r="Q20" s="61">
        <v>16</v>
      </c>
      <c r="R20" s="69">
        <f t="shared" si="1"/>
        <v>920544.51251545607</v>
      </c>
    </row>
    <row r="21" spans="1:18" x14ac:dyDescent="0.45">
      <c r="A21" s="61">
        <v>17</v>
      </c>
      <c r="B21" s="65">
        <v>376631</v>
      </c>
      <c r="C21" s="65">
        <v>372789</v>
      </c>
      <c r="D21" s="65">
        <v>28</v>
      </c>
      <c r="E21" s="65">
        <v>25</v>
      </c>
      <c r="F21" s="61">
        <f t="shared" si="2"/>
        <v>0.99985852314714274</v>
      </c>
      <c r="G21" s="65">
        <f t="shared" si="7"/>
        <v>995347.17030600889</v>
      </c>
      <c r="H21" s="61">
        <f t="shared" si="0"/>
        <v>1.4147685285725853E-4</v>
      </c>
      <c r="I21" s="65">
        <f t="shared" si="3"/>
        <v>140.81858515527188</v>
      </c>
      <c r="J21" s="69">
        <v>0.5</v>
      </c>
      <c r="K21" s="65">
        <f t="shared" si="4"/>
        <v>995276.76101343124</v>
      </c>
      <c r="L21" s="67">
        <f t="shared" si="5"/>
        <v>1.4148686141519538E-4</v>
      </c>
      <c r="M21" s="65">
        <f>SUM(K21:$K$109)</f>
        <v>68489019.764898688</v>
      </c>
      <c r="N21" s="68">
        <f t="shared" si="6"/>
        <v>68.809177147549903</v>
      </c>
      <c r="O21" s="129">
        <v>17</v>
      </c>
      <c r="P21" s="61">
        <v>500000</v>
      </c>
      <c r="Q21" s="61">
        <v>17</v>
      </c>
      <c r="R21" s="69">
        <f t="shared" si="1"/>
        <v>920544.51251545607</v>
      </c>
    </row>
    <row r="22" spans="1:18" x14ac:dyDescent="0.45">
      <c r="A22" s="61">
        <v>18</v>
      </c>
      <c r="B22" s="65">
        <v>371244</v>
      </c>
      <c r="C22" s="65">
        <v>374257</v>
      </c>
      <c r="D22" s="65">
        <v>32</v>
      </c>
      <c r="E22" s="65">
        <v>39</v>
      </c>
      <c r="F22" s="61">
        <f t="shared" si="2"/>
        <v>0.99980946134594606</v>
      </c>
      <c r="G22" s="65">
        <f t="shared" si="7"/>
        <v>995206.35172085359</v>
      </c>
      <c r="H22" s="61">
        <f t="shared" si="0"/>
        <v>1.9053865405393999E-4</v>
      </c>
      <c r="I22" s="65">
        <f t="shared" si="3"/>
        <v>189.62527876282346</v>
      </c>
      <c r="J22" s="69">
        <v>0.5</v>
      </c>
      <c r="K22" s="65">
        <f t="shared" si="4"/>
        <v>995111.5390814722</v>
      </c>
      <c r="L22" s="67">
        <f t="shared" si="5"/>
        <v>1.9055680827282455E-4</v>
      </c>
      <c r="M22" s="65">
        <f>SUM(K22:$K$109)</f>
        <v>67493743.003885224</v>
      </c>
      <c r="N22" s="68">
        <f t="shared" si="6"/>
        <v>67.818842682403428</v>
      </c>
      <c r="O22" s="129">
        <v>18</v>
      </c>
      <c r="P22" s="61">
        <v>500000</v>
      </c>
      <c r="Q22" s="61">
        <v>18</v>
      </c>
      <c r="R22" s="69">
        <f t="shared" si="1"/>
        <v>920544.51251545607</v>
      </c>
    </row>
    <row r="23" spans="1:18" x14ac:dyDescent="0.45">
      <c r="A23" s="61">
        <v>19</v>
      </c>
      <c r="B23" s="65">
        <v>358641</v>
      </c>
      <c r="C23" s="65">
        <v>367904</v>
      </c>
      <c r="D23" s="65">
        <v>27</v>
      </c>
      <c r="E23" s="65">
        <v>34</v>
      </c>
      <c r="F23" s="61">
        <f t="shared" si="2"/>
        <v>0.99983182130910431</v>
      </c>
      <c r="G23" s="65">
        <f t="shared" si="7"/>
        <v>995016.72644209082</v>
      </c>
      <c r="H23" s="61">
        <f t="shared" si="0"/>
        <v>1.6817869089569282E-4</v>
      </c>
      <c r="I23" s="65">
        <f t="shared" si="3"/>
        <v>167.34061047234852</v>
      </c>
      <c r="J23" s="69">
        <v>0.5</v>
      </c>
      <c r="K23" s="65">
        <f t="shared" si="4"/>
        <v>994933.05613685458</v>
      </c>
      <c r="L23" s="67">
        <f t="shared" si="5"/>
        <v>1.6819283412102307E-4</v>
      </c>
      <c r="M23" s="65">
        <f>SUM(K23:$K$109)</f>
        <v>66498631.464803778</v>
      </c>
      <c r="N23" s="68">
        <f t="shared" si="6"/>
        <v>66.83167196855554</v>
      </c>
      <c r="O23" s="129">
        <v>19</v>
      </c>
      <c r="P23" s="61">
        <v>500000</v>
      </c>
      <c r="Q23" s="61">
        <v>19</v>
      </c>
      <c r="R23" s="69">
        <f t="shared" si="1"/>
        <v>920544.51251545607</v>
      </c>
    </row>
    <row r="24" spans="1:18" x14ac:dyDescent="0.45">
      <c r="A24" s="61">
        <v>20</v>
      </c>
      <c r="B24" s="65">
        <v>354596</v>
      </c>
      <c r="C24" s="65">
        <v>354918</v>
      </c>
      <c r="D24" s="65">
        <v>41</v>
      </c>
      <c r="E24" s="65">
        <v>36</v>
      </c>
      <c r="F24" s="61">
        <f t="shared" si="2"/>
        <v>0.99978298144088729</v>
      </c>
      <c r="G24" s="65">
        <f t="shared" si="7"/>
        <v>994849.38583161845</v>
      </c>
      <c r="H24" s="61">
        <f t="shared" si="0"/>
        <v>2.1701855911271384E-4</v>
      </c>
      <c r="I24" s="65">
        <f t="shared" si="3"/>
        <v>215.90078024734615</v>
      </c>
      <c r="J24" s="69">
        <v>0.5</v>
      </c>
      <c r="K24" s="65">
        <f t="shared" si="4"/>
        <v>994741.4354414948</v>
      </c>
      <c r="L24" s="67">
        <f t="shared" si="5"/>
        <v>2.1704211019572456E-4</v>
      </c>
      <c r="M24" s="65">
        <f>SUM(K24:$K$109)</f>
        <v>65503698.408666916</v>
      </c>
      <c r="N24" s="68">
        <f t="shared" si="6"/>
        <v>65.842829418757503</v>
      </c>
      <c r="O24" s="129">
        <v>20</v>
      </c>
      <c r="P24" s="61">
        <v>500000</v>
      </c>
      <c r="Q24" s="61">
        <v>20</v>
      </c>
      <c r="R24" s="69">
        <f t="shared" si="1"/>
        <v>920544.51251545607</v>
      </c>
    </row>
    <row r="25" spans="1:18" x14ac:dyDescent="0.45">
      <c r="A25" s="61">
        <v>21</v>
      </c>
      <c r="B25" s="65">
        <v>369889</v>
      </c>
      <c r="C25" s="65">
        <v>350633</v>
      </c>
      <c r="D25" s="65">
        <v>36</v>
      </c>
      <c r="E25" s="65">
        <v>28</v>
      </c>
      <c r="F25" s="61">
        <f t="shared" si="2"/>
        <v>0.99982164847222088</v>
      </c>
      <c r="G25" s="65">
        <f t="shared" si="7"/>
        <v>994633.48505137116</v>
      </c>
      <c r="H25" s="61">
        <f t="shared" si="0"/>
        <v>1.7835152777911922E-4</v>
      </c>
      <c r="I25" s="65">
        <f t="shared" si="3"/>
        <v>177.39440163918178</v>
      </c>
      <c r="J25" s="69">
        <v>0.5</v>
      </c>
      <c r="K25" s="65">
        <f t="shared" si="4"/>
        <v>994544.78785055154</v>
      </c>
      <c r="L25" s="67">
        <f t="shared" si="5"/>
        <v>1.7836743383128415E-4</v>
      </c>
      <c r="M25" s="65">
        <f>SUM(K25:$K$109)</f>
        <v>64508956.97322543</v>
      </c>
      <c r="N25" s="68">
        <f t="shared" si="6"/>
        <v>64.857013103569145</v>
      </c>
      <c r="O25" s="129">
        <v>21</v>
      </c>
      <c r="P25" s="61">
        <v>500000</v>
      </c>
      <c r="Q25" s="61">
        <v>21</v>
      </c>
      <c r="R25" s="69">
        <f t="shared" si="1"/>
        <v>920544.51251545607</v>
      </c>
    </row>
    <row r="26" spans="1:18" x14ac:dyDescent="0.45">
      <c r="A26" s="61">
        <v>22</v>
      </c>
      <c r="B26" s="65">
        <v>375609</v>
      </c>
      <c r="C26" s="65">
        <v>367689</v>
      </c>
      <c r="D26" s="65">
        <v>38</v>
      </c>
      <c r="E26" s="65">
        <v>29</v>
      </c>
      <c r="F26" s="61">
        <f t="shared" si="2"/>
        <v>0.99981946250056486</v>
      </c>
      <c r="G26" s="65">
        <f t="shared" si="7"/>
        <v>994456.09064973192</v>
      </c>
      <c r="H26" s="61">
        <f t="shared" si="0"/>
        <v>1.8053749943514052E-4</v>
      </c>
      <c r="I26" s="65">
        <f t="shared" si="3"/>
        <v>179.53661590394802</v>
      </c>
      <c r="J26" s="69">
        <v>0.5</v>
      </c>
      <c r="K26" s="65">
        <f t="shared" si="4"/>
        <v>994366.32234177995</v>
      </c>
      <c r="L26" s="67">
        <f t="shared" si="5"/>
        <v>1.8055379780072475E-4</v>
      </c>
      <c r="M26" s="65">
        <f>SUM(K26:$K$109)</f>
        <v>63514412.185374878</v>
      </c>
      <c r="N26" s="68">
        <f t="shared" si="6"/>
        <v>63.8684933226941</v>
      </c>
      <c r="O26" s="129">
        <v>22</v>
      </c>
      <c r="P26" s="61">
        <v>500000</v>
      </c>
      <c r="Q26" s="61">
        <v>22</v>
      </c>
      <c r="R26" s="69">
        <f t="shared" si="1"/>
        <v>920544.51251545607</v>
      </c>
    </row>
    <row r="27" spans="1:18" x14ac:dyDescent="0.45">
      <c r="A27" s="61">
        <v>23</v>
      </c>
      <c r="B27" s="65">
        <v>380971</v>
      </c>
      <c r="C27" s="65">
        <v>373835</v>
      </c>
      <c r="D27" s="65">
        <v>33</v>
      </c>
      <c r="E27" s="65">
        <v>37</v>
      </c>
      <c r="F27" s="61">
        <f t="shared" si="2"/>
        <v>0.9998146218722308</v>
      </c>
      <c r="G27" s="65">
        <f t="shared" si="7"/>
        <v>994276.55403382797</v>
      </c>
      <c r="H27" s="61">
        <f t="shared" si="0"/>
        <v>1.8537812776919793E-4</v>
      </c>
      <c r="I27" s="65">
        <f t="shared" si="3"/>
        <v>184.3171260716008</v>
      </c>
      <c r="J27" s="69">
        <v>0.5</v>
      </c>
      <c r="K27" s="65">
        <f t="shared" si="4"/>
        <v>994184.39547079219</v>
      </c>
      <c r="L27" s="67">
        <f t="shared" si="5"/>
        <v>1.8539531188710534E-4</v>
      </c>
      <c r="M27" s="65">
        <f>SUM(K27:$K$109)</f>
        <v>62520045.863033094</v>
      </c>
      <c r="N27" s="68">
        <f t="shared" si="6"/>
        <v>62.879935777813778</v>
      </c>
      <c r="O27" s="129">
        <v>23</v>
      </c>
      <c r="P27" s="61">
        <v>500000</v>
      </c>
      <c r="Q27" s="61">
        <v>23</v>
      </c>
      <c r="R27" s="69">
        <f t="shared" si="1"/>
        <v>920544.51251545607</v>
      </c>
    </row>
    <row r="28" spans="1:18" x14ac:dyDescent="0.45">
      <c r="A28" s="61">
        <v>24</v>
      </c>
      <c r="B28" s="65">
        <v>381412</v>
      </c>
      <c r="C28" s="65">
        <v>380111</v>
      </c>
      <c r="D28" s="65">
        <v>38</v>
      </c>
      <c r="E28" s="65">
        <v>37</v>
      </c>
      <c r="F28" s="61">
        <f t="shared" si="2"/>
        <v>0.99980304093225503</v>
      </c>
      <c r="G28" s="65">
        <f t="shared" si="7"/>
        <v>994092.23690775642</v>
      </c>
      <c r="H28" s="61">
        <f t="shared" si="0"/>
        <v>1.9695906774497285E-4</v>
      </c>
      <c r="I28" s="65">
        <f t="shared" si="3"/>
        <v>195.79548023386639</v>
      </c>
      <c r="J28" s="69">
        <v>0.5</v>
      </c>
      <c r="K28" s="65">
        <f t="shared" si="4"/>
        <v>993994.3391676395</v>
      </c>
      <c r="L28" s="67">
        <f t="shared" si="5"/>
        <v>1.9697846609249654E-4</v>
      </c>
      <c r="M28" s="65">
        <f>SUM(K28:$K$109)</f>
        <v>61525861.467562303</v>
      </c>
      <c r="N28" s="68">
        <f t="shared" si="6"/>
        <v>61.891501797605727</v>
      </c>
      <c r="O28" s="129">
        <v>24</v>
      </c>
      <c r="P28" s="61">
        <v>500000</v>
      </c>
      <c r="Q28" s="61">
        <v>24</v>
      </c>
      <c r="R28" s="69">
        <f t="shared" si="1"/>
        <v>920544.51251545607</v>
      </c>
    </row>
    <row r="29" spans="1:18" x14ac:dyDescent="0.45">
      <c r="A29" s="61">
        <v>25</v>
      </c>
      <c r="B29" s="65">
        <v>385328</v>
      </c>
      <c r="C29" s="65">
        <v>381369</v>
      </c>
      <c r="D29" s="65">
        <v>41</v>
      </c>
      <c r="E29" s="65">
        <v>46</v>
      </c>
      <c r="F29" s="61">
        <f t="shared" si="2"/>
        <v>0.99977313814721247</v>
      </c>
      <c r="G29" s="65">
        <f t="shared" si="7"/>
        <v>993896.44142752257</v>
      </c>
      <c r="H29" s="61">
        <f t="shared" si="0"/>
        <v>2.2686185278752991E-4</v>
      </c>
      <c r="I29" s="65">
        <f t="shared" si="3"/>
        <v>225.47718818118045</v>
      </c>
      <c r="J29" s="69">
        <v>0.5</v>
      </c>
      <c r="K29" s="65">
        <f t="shared" si="4"/>
        <v>993783.70283343201</v>
      </c>
      <c r="L29" s="67">
        <f t="shared" si="5"/>
        <v>2.2688758885692118E-4</v>
      </c>
      <c r="M29" s="65">
        <f>SUM(K29:$K$109)</f>
        <v>60531867.128394656</v>
      </c>
      <c r="N29" s="68">
        <f t="shared" si="6"/>
        <v>60.903595792589215</v>
      </c>
      <c r="O29" s="129">
        <v>25</v>
      </c>
      <c r="P29" s="61">
        <v>500000</v>
      </c>
      <c r="Q29" s="61">
        <v>25</v>
      </c>
      <c r="R29" s="69">
        <f t="shared" si="1"/>
        <v>920544.51251545607</v>
      </c>
    </row>
    <row r="30" spans="1:18" x14ac:dyDescent="0.45">
      <c r="A30" s="61">
        <v>26</v>
      </c>
      <c r="B30" s="65">
        <v>384833</v>
      </c>
      <c r="C30" s="65">
        <v>386995</v>
      </c>
      <c r="D30" s="65">
        <v>49</v>
      </c>
      <c r="E30" s="65">
        <v>62</v>
      </c>
      <c r="F30" s="61">
        <f t="shared" si="2"/>
        <v>0.99971231095864532</v>
      </c>
      <c r="G30" s="65">
        <f t="shared" si="7"/>
        <v>993670.96423934144</v>
      </c>
      <c r="H30" s="61">
        <f t="shared" si="0"/>
        <v>2.8768904135467732E-4</v>
      </c>
      <c r="I30" s="65">
        <f t="shared" si="3"/>
        <v>285.86824712399397</v>
      </c>
      <c r="J30" s="69">
        <v>0.5</v>
      </c>
      <c r="K30" s="65">
        <f t="shared" si="4"/>
        <v>993528.03011577937</v>
      </c>
      <c r="L30" s="67">
        <f t="shared" si="5"/>
        <v>2.8773042980043627E-4</v>
      </c>
      <c r="M30" s="65">
        <f>SUM(K30:$K$109)</f>
        <v>59538083.425561227</v>
      </c>
      <c r="N30" s="68">
        <f t="shared" si="6"/>
        <v>59.917302173700762</v>
      </c>
      <c r="O30" s="129">
        <v>26</v>
      </c>
      <c r="P30" s="61">
        <v>500000</v>
      </c>
      <c r="Q30" s="61">
        <v>26</v>
      </c>
      <c r="R30" s="69">
        <f t="shared" si="1"/>
        <v>920544.51251545607</v>
      </c>
    </row>
    <row r="31" spans="1:18" x14ac:dyDescent="0.45">
      <c r="A31" s="61">
        <v>27</v>
      </c>
      <c r="B31" s="65">
        <v>392353</v>
      </c>
      <c r="C31" s="65">
        <v>386323</v>
      </c>
      <c r="D31" s="65">
        <v>41</v>
      </c>
      <c r="E31" s="65">
        <v>62</v>
      </c>
      <c r="F31" s="61">
        <f t="shared" si="2"/>
        <v>0.9997358782557999</v>
      </c>
      <c r="G31" s="65">
        <f t="shared" si="7"/>
        <v>993385.09599221742</v>
      </c>
      <c r="H31" s="61">
        <f t="shared" si="0"/>
        <v>2.6412174420009649E-4</v>
      </c>
      <c r="I31" s="65">
        <f t="shared" si="3"/>
        <v>262.37460421584473</v>
      </c>
      <c r="J31" s="69">
        <v>0.5</v>
      </c>
      <c r="K31" s="65">
        <f t="shared" si="4"/>
        <v>993253.9086901095</v>
      </c>
      <c r="L31" s="67">
        <f t="shared" si="5"/>
        <v>2.6415662895488729E-4</v>
      </c>
      <c r="M31" s="65">
        <f>SUM(K31:$K$109)</f>
        <v>58544555.395445451</v>
      </c>
      <c r="N31" s="68">
        <f t="shared" si="6"/>
        <v>58.934400799490263</v>
      </c>
      <c r="O31" s="129">
        <v>27</v>
      </c>
      <c r="P31" s="61">
        <v>500000</v>
      </c>
      <c r="Q31" s="61">
        <v>27</v>
      </c>
      <c r="R31" s="69">
        <f t="shared" si="1"/>
        <v>920544.51251545607</v>
      </c>
    </row>
    <row r="32" spans="1:18" x14ac:dyDescent="0.45">
      <c r="A32" s="61">
        <v>28</v>
      </c>
      <c r="B32" s="65">
        <v>390653</v>
      </c>
      <c r="C32" s="65">
        <v>394999</v>
      </c>
      <c r="D32" s="65">
        <v>53</v>
      </c>
      <c r="E32" s="65">
        <v>55</v>
      </c>
      <c r="F32" s="61">
        <f t="shared" si="2"/>
        <v>0.99972506942645289</v>
      </c>
      <c r="G32" s="65">
        <f t="shared" si="7"/>
        <v>993122.72138800158</v>
      </c>
      <c r="H32" s="61">
        <f t="shared" si="0"/>
        <v>2.7493057354710526E-4</v>
      </c>
      <c r="I32" s="65">
        <f t="shared" si="3"/>
        <v>273.03979939386528</v>
      </c>
      <c r="J32" s="69">
        <v>0.5</v>
      </c>
      <c r="K32" s="65">
        <f t="shared" si="4"/>
        <v>992986.20148830465</v>
      </c>
      <c r="L32" s="67">
        <f t="shared" si="5"/>
        <v>2.7496837215323694E-4</v>
      </c>
      <c r="M32" s="65">
        <f>SUM(K32:$K$109)</f>
        <v>57551301.486755341</v>
      </c>
      <c r="N32" s="68">
        <f t="shared" si="6"/>
        <v>57.949838672828747</v>
      </c>
      <c r="O32" s="129">
        <v>28</v>
      </c>
      <c r="P32" s="61">
        <v>500000</v>
      </c>
      <c r="Q32" s="61">
        <v>28</v>
      </c>
      <c r="R32" s="69">
        <f t="shared" si="1"/>
        <v>920544.51251545607</v>
      </c>
    </row>
    <row r="33" spans="1:18" x14ac:dyDescent="0.45">
      <c r="A33" s="61">
        <v>29</v>
      </c>
      <c r="B33" s="65">
        <v>392557</v>
      </c>
      <c r="C33" s="65">
        <v>393966</v>
      </c>
      <c r="D33" s="65">
        <v>57</v>
      </c>
      <c r="E33" s="65">
        <v>62</v>
      </c>
      <c r="F33" s="61">
        <f t="shared" si="2"/>
        <v>0.99969742239454151</v>
      </c>
      <c r="G33" s="65">
        <f t="shared" si="7"/>
        <v>992849.68158860772</v>
      </c>
      <c r="H33" s="61">
        <f t="shared" si="0"/>
        <v>3.0257760545848722E-4</v>
      </c>
      <c r="I33" s="65">
        <f t="shared" si="3"/>
        <v>300.41407923530244</v>
      </c>
      <c r="J33" s="69">
        <v>0.5</v>
      </c>
      <c r="K33" s="65">
        <f t="shared" si="4"/>
        <v>992699.47454899014</v>
      </c>
      <c r="L33" s="67">
        <f t="shared" si="5"/>
        <v>3.026233889886852E-4</v>
      </c>
      <c r="M33" s="65">
        <f>SUM(K33:$K$109)</f>
        <v>56558315.285267033</v>
      </c>
      <c r="N33" s="68">
        <f t="shared" si="6"/>
        <v>56.965637733570084</v>
      </c>
      <c r="O33" s="129">
        <v>29</v>
      </c>
      <c r="P33" s="61">
        <v>500000</v>
      </c>
      <c r="Q33" s="61">
        <v>29</v>
      </c>
      <c r="R33" s="69">
        <f t="shared" si="1"/>
        <v>920544.51251545607</v>
      </c>
    </row>
    <row r="34" spans="1:18" x14ac:dyDescent="0.45">
      <c r="A34" s="61">
        <v>30</v>
      </c>
      <c r="B34" s="65">
        <v>385673</v>
      </c>
      <c r="C34" s="65">
        <v>395066</v>
      </c>
      <c r="D34" s="65">
        <v>55</v>
      </c>
      <c r="E34" s="65">
        <v>54</v>
      </c>
      <c r="F34" s="61">
        <f t="shared" si="2"/>
        <v>0.99972080663702789</v>
      </c>
      <c r="G34" s="65">
        <f t="shared" si="7"/>
        <v>992549.26750937244</v>
      </c>
      <c r="H34" s="61">
        <f t="shared" si="0"/>
        <v>2.7919336297210773E-4</v>
      </c>
      <c r="I34" s="65">
        <f t="shared" si="3"/>
        <v>277.1131679114439</v>
      </c>
      <c r="J34" s="69">
        <v>0.5</v>
      </c>
      <c r="K34" s="65">
        <f t="shared" si="4"/>
        <v>992410.71092541679</v>
      </c>
      <c r="L34" s="67">
        <f t="shared" si="5"/>
        <v>2.7923234288053741E-4</v>
      </c>
      <c r="M34" s="65">
        <f>SUM(K34:$K$109)</f>
        <v>55565615.810718037</v>
      </c>
      <c r="N34" s="68">
        <f t="shared" si="6"/>
        <v>55.982728142201104</v>
      </c>
      <c r="O34" s="129">
        <v>30</v>
      </c>
      <c r="P34" s="61">
        <v>500000</v>
      </c>
      <c r="Q34" s="61">
        <v>30</v>
      </c>
      <c r="R34" s="69">
        <f t="shared" si="1"/>
        <v>920544.51251545607</v>
      </c>
    </row>
    <row r="35" spans="1:18" x14ac:dyDescent="0.45">
      <c r="A35" s="61">
        <v>31</v>
      </c>
      <c r="B35" s="65">
        <v>411813</v>
      </c>
      <c r="C35" s="65">
        <v>388639</v>
      </c>
      <c r="D35" s="65">
        <v>57</v>
      </c>
      <c r="E35" s="65">
        <v>64</v>
      </c>
      <c r="F35" s="61">
        <f t="shared" si="2"/>
        <v>0.99969796828192781</v>
      </c>
      <c r="G35" s="65">
        <f t="shared" si="7"/>
        <v>992272.15434146102</v>
      </c>
      <c r="H35" s="61">
        <f t="shared" si="0"/>
        <v>3.020317180721932E-4</v>
      </c>
      <c r="I35" s="65">
        <f t="shared" si="3"/>
        <v>299.69766357094795</v>
      </c>
      <c r="J35" s="69">
        <v>0.5</v>
      </c>
      <c r="K35" s="65">
        <f t="shared" si="4"/>
        <v>992122.30550967553</v>
      </c>
      <c r="L35" s="67">
        <f t="shared" si="5"/>
        <v>3.0207733654066625E-4</v>
      </c>
      <c r="M35" s="65">
        <f>SUM(K35:$K$109)</f>
        <v>54573205.099792622</v>
      </c>
      <c r="N35" s="68">
        <f t="shared" si="6"/>
        <v>54.998222877685301</v>
      </c>
      <c r="O35" s="129">
        <v>31</v>
      </c>
      <c r="P35" s="61">
        <v>500000</v>
      </c>
      <c r="Q35" s="61">
        <v>31</v>
      </c>
      <c r="R35" s="69">
        <f t="shared" si="1"/>
        <v>920544.51251545607</v>
      </c>
    </row>
    <row r="36" spans="1:18" x14ac:dyDescent="0.45">
      <c r="A36" s="61">
        <v>32</v>
      </c>
      <c r="B36" s="65">
        <v>417944</v>
      </c>
      <c r="C36" s="65">
        <v>414821</v>
      </c>
      <c r="D36" s="65">
        <v>73</v>
      </c>
      <c r="E36" s="65">
        <v>67</v>
      </c>
      <c r="F36" s="61">
        <f t="shared" si="2"/>
        <v>0.9996637710924402</v>
      </c>
      <c r="G36" s="65">
        <f t="shared" si="7"/>
        <v>991972.45667789003</v>
      </c>
      <c r="H36" s="61">
        <f t="shared" si="0"/>
        <v>3.3622890755979906E-4</v>
      </c>
      <c r="I36" s="65">
        <f t="shared" si="3"/>
        <v>333.52981543821704</v>
      </c>
      <c r="J36" s="69">
        <v>0.5</v>
      </c>
      <c r="K36" s="65">
        <f t="shared" si="4"/>
        <v>991805.69177017093</v>
      </c>
      <c r="L36" s="67">
        <f t="shared" si="5"/>
        <v>3.3628544200319552E-4</v>
      </c>
      <c r="M36" s="65">
        <f>SUM(K36:$K$109)</f>
        <v>53581082.79428295</v>
      </c>
      <c r="N36" s="68">
        <f t="shared" si="6"/>
        <v>54.014688042574974</v>
      </c>
      <c r="O36" s="129">
        <v>32</v>
      </c>
      <c r="P36" s="61">
        <v>500000</v>
      </c>
      <c r="Q36" s="61">
        <v>32</v>
      </c>
      <c r="R36" s="69">
        <f t="shared" si="1"/>
        <v>920544.51251545607</v>
      </c>
    </row>
    <row r="37" spans="1:18" x14ac:dyDescent="0.45">
      <c r="A37" s="61">
        <v>33</v>
      </c>
      <c r="B37" s="65">
        <v>422249</v>
      </c>
      <c r="C37" s="65">
        <v>420761</v>
      </c>
      <c r="D37" s="65">
        <v>74</v>
      </c>
      <c r="E37" s="65">
        <v>89</v>
      </c>
      <c r="F37" s="61">
        <f t="shared" si="2"/>
        <v>0.99961342006925702</v>
      </c>
      <c r="G37" s="65">
        <f t="shared" si="7"/>
        <v>991638.92686245183</v>
      </c>
      <c r="H37" s="61">
        <f t="shared" si="0"/>
        <v>3.8657993074298069E-4</v>
      </c>
      <c r="I37" s="65">
        <f t="shared" si="3"/>
        <v>383.34770766853035</v>
      </c>
      <c r="J37" s="69">
        <v>0.5</v>
      </c>
      <c r="K37" s="65">
        <f t="shared" si="4"/>
        <v>991447.25300861755</v>
      </c>
      <c r="L37" s="67">
        <f t="shared" si="5"/>
        <v>3.8665466721021649E-4</v>
      </c>
      <c r="M37" s="65">
        <f>SUM(K37:$K$109)</f>
        <v>52589277.102512792</v>
      </c>
      <c r="N37" s="68">
        <f t="shared" si="6"/>
        <v>53.032687279537726</v>
      </c>
      <c r="O37" s="129">
        <v>33</v>
      </c>
      <c r="P37" s="61">
        <v>500000</v>
      </c>
      <c r="Q37" s="61">
        <v>33</v>
      </c>
      <c r="R37" s="69">
        <f t="shared" si="1"/>
        <v>920544.51251545607</v>
      </c>
    </row>
    <row r="38" spans="1:18" x14ac:dyDescent="0.45">
      <c r="A38" s="61">
        <v>34</v>
      </c>
      <c r="B38" s="65">
        <v>400185</v>
      </c>
      <c r="C38" s="65">
        <v>424709</v>
      </c>
      <c r="D38" s="65">
        <v>79</v>
      </c>
      <c r="E38" s="65">
        <v>73</v>
      </c>
      <c r="F38" s="61">
        <f t="shared" si="2"/>
        <v>0.99963164317029185</v>
      </c>
      <c r="G38" s="65">
        <f t="shared" si="7"/>
        <v>991255.57915478328</v>
      </c>
      <c r="H38" s="61">
        <f t="shared" si="0"/>
        <v>3.6835682970814965E-4</v>
      </c>
      <c r="I38" s="65">
        <f t="shared" si="3"/>
        <v>365.13576256797177</v>
      </c>
      <c r="J38" s="69">
        <v>0.5</v>
      </c>
      <c r="K38" s="65">
        <f t="shared" si="4"/>
        <v>991073.01127349923</v>
      </c>
      <c r="L38" s="67">
        <f t="shared" si="5"/>
        <v>3.6842468558273344E-4</v>
      </c>
      <c r="M38" s="65">
        <f>SUM(K38:$K$109)</f>
        <v>51597829.849504165</v>
      </c>
      <c r="N38" s="68">
        <f t="shared" si="6"/>
        <v>52.053003215881247</v>
      </c>
      <c r="O38" s="129">
        <v>34</v>
      </c>
      <c r="P38" s="61">
        <v>500000</v>
      </c>
      <c r="Q38" s="61">
        <v>34</v>
      </c>
      <c r="R38" s="69">
        <f t="shared" si="1"/>
        <v>920544.51251545607</v>
      </c>
    </row>
    <row r="39" spans="1:18" x14ac:dyDescent="0.45">
      <c r="A39" s="61">
        <v>35</v>
      </c>
      <c r="B39" s="65">
        <v>392322</v>
      </c>
      <c r="C39" s="65">
        <v>401913</v>
      </c>
      <c r="D39" s="65">
        <v>89</v>
      </c>
      <c r="E39" s="65">
        <v>88</v>
      </c>
      <c r="F39" s="61">
        <f t="shared" si="2"/>
        <v>0.99955435218112976</v>
      </c>
      <c r="G39" s="65">
        <f t="shared" si="7"/>
        <v>990890.4433922153</v>
      </c>
      <c r="H39" s="61">
        <f t="shared" si="0"/>
        <v>4.4564781887024285E-4</v>
      </c>
      <c r="I39" s="65">
        <f t="shared" si="3"/>
        <v>441.58816483710859</v>
      </c>
      <c r="J39" s="69">
        <v>0.5</v>
      </c>
      <c r="K39" s="65">
        <f t="shared" si="4"/>
        <v>990669.64930979675</v>
      </c>
      <c r="L39" s="67">
        <f t="shared" si="5"/>
        <v>4.4574714199104081E-4</v>
      </c>
      <c r="M39" s="65">
        <f>SUM(K39:$K$109)</f>
        <v>50606756.838230662</v>
      </c>
      <c r="N39" s="68">
        <f t="shared" si="6"/>
        <v>51.072000114345073</v>
      </c>
      <c r="O39" s="129">
        <v>35</v>
      </c>
      <c r="P39" s="61">
        <v>500000</v>
      </c>
      <c r="Q39" s="61">
        <v>35</v>
      </c>
      <c r="R39" s="69">
        <f t="shared" si="1"/>
        <v>920544.51251545607</v>
      </c>
    </row>
    <row r="40" spans="1:18" x14ac:dyDescent="0.45">
      <c r="A40" s="61">
        <v>36</v>
      </c>
      <c r="B40" s="65">
        <v>394016</v>
      </c>
      <c r="C40" s="65">
        <v>394000</v>
      </c>
      <c r="D40" s="65">
        <v>91</v>
      </c>
      <c r="E40" s="65">
        <v>113</v>
      </c>
      <c r="F40" s="61">
        <f t="shared" si="2"/>
        <v>0.99948236470420826</v>
      </c>
      <c r="G40" s="65">
        <f t="shared" si="7"/>
        <v>990448.8552273782</v>
      </c>
      <c r="H40" s="61">
        <f t="shared" si="0"/>
        <v>5.1763529579174072E-4</v>
      </c>
      <c r="I40" s="65">
        <f t="shared" si="3"/>
        <v>512.69128614221495</v>
      </c>
      <c r="J40" s="69">
        <v>0.5</v>
      </c>
      <c r="K40" s="65">
        <f t="shared" si="4"/>
        <v>990192.50958430709</v>
      </c>
      <c r="L40" s="67">
        <f t="shared" si="5"/>
        <v>5.1776930362505767E-4</v>
      </c>
      <c r="M40" s="65">
        <f>SUM(K40:$K$109)</f>
        <v>49616087.18892087</v>
      </c>
      <c r="N40" s="68">
        <f t="shared" si="6"/>
        <v>50.094547464069173</v>
      </c>
      <c r="O40" s="129">
        <v>36</v>
      </c>
      <c r="P40" s="61">
        <v>500000</v>
      </c>
      <c r="Q40" s="61">
        <v>36</v>
      </c>
      <c r="R40" s="69">
        <f t="shared" si="1"/>
        <v>920544.51251545607</v>
      </c>
    </row>
    <row r="41" spans="1:18" x14ac:dyDescent="0.45">
      <c r="A41" s="61">
        <v>37</v>
      </c>
      <c r="B41" s="65">
        <v>385217</v>
      </c>
      <c r="C41" s="65">
        <v>395814</v>
      </c>
      <c r="D41" s="65">
        <v>110</v>
      </c>
      <c r="E41" s="65">
        <v>127</v>
      </c>
      <c r="F41" s="61">
        <f t="shared" si="2"/>
        <v>0.99939257618985</v>
      </c>
      <c r="G41" s="65">
        <f t="shared" si="7"/>
        <v>989936.16394123598</v>
      </c>
      <c r="H41" s="61">
        <f t="shared" si="0"/>
        <v>6.0742381014999847E-4</v>
      </c>
      <c r="I41" s="65">
        <f t="shared" si="3"/>
        <v>601.31079650645904</v>
      </c>
      <c r="J41" s="69">
        <v>0.5</v>
      </c>
      <c r="K41" s="65">
        <f t="shared" si="4"/>
        <v>989635.50854298274</v>
      </c>
      <c r="L41" s="67">
        <f t="shared" si="5"/>
        <v>6.0760834803892075E-4</v>
      </c>
      <c r="M41" s="65">
        <f>SUM(K41:$K$109)</f>
        <v>48625894.679336563</v>
      </c>
      <c r="N41" s="68">
        <f t="shared" si="6"/>
        <v>49.120232647873102</v>
      </c>
      <c r="O41" s="129">
        <v>37</v>
      </c>
      <c r="P41" s="61">
        <v>500000</v>
      </c>
      <c r="Q41" s="61">
        <v>37</v>
      </c>
      <c r="R41" s="69">
        <f t="shared" si="1"/>
        <v>920544.51251545607</v>
      </c>
    </row>
    <row r="42" spans="1:18" x14ac:dyDescent="0.45">
      <c r="A42" s="61">
        <v>38</v>
      </c>
      <c r="B42" s="65">
        <v>397567</v>
      </c>
      <c r="C42" s="65">
        <v>387174</v>
      </c>
      <c r="D42" s="65">
        <v>124</v>
      </c>
      <c r="E42" s="65">
        <v>121</v>
      </c>
      <c r="F42" s="61">
        <f t="shared" si="2"/>
        <v>0.99937557932700583</v>
      </c>
      <c r="G42" s="65">
        <f t="shared" si="7"/>
        <v>989334.85314472951</v>
      </c>
      <c r="H42" s="61">
        <f t="shared" si="0"/>
        <v>6.2442067299417481E-4</v>
      </c>
      <c r="I42" s="65">
        <f t="shared" si="3"/>
        <v>617.76113481722507</v>
      </c>
      <c r="J42" s="69">
        <v>0.5</v>
      </c>
      <c r="K42" s="65">
        <f t="shared" si="4"/>
        <v>989025.97257732088</v>
      </c>
      <c r="L42" s="67">
        <f t="shared" si="5"/>
        <v>6.2461568446720364E-4</v>
      </c>
      <c r="M42" s="65">
        <f>SUM(K42:$K$109)</f>
        <v>47636259.170793578</v>
      </c>
      <c r="N42" s="68">
        <f t="shared" si="6"/>
        <v>48.149783684841921</v>
      </c>
      <c r="O42" s="129">
        <v>38</v>
      </c>
      <c r="P42" s="61">
        <v>500000</v>
      </c>
      <c r="Q42" s="61">
        <v>38</v>
      </c>
      <c r="R42" s="69">
        <f t="shared" si="1"/>
        <v>920544.51251545607</v>
      </c>
    </row>
    <row r="43" spans="1:18" x14ac:dyDescent="0.45">
      <c r="A43" s="61">
        <v>39</v>
      </c>
      <c r="B43" s="65">
        <v>419321</v>
      </c>
      <c r="C43" s="65">
        <v>398901</v>
      </c>
      <c r="D43" s="65">
        <v>130</v>
      </c>
      <c r="E43" s="65">
        <v>164</v>
      </c>
      <c r="F43" s="61">
        <f t="shared" si="2"/>
        <v>0.99928322971201022</v>
      </c>
      <c r="G43" s="65">
        <f t="shared" si="7"/>
        <v>988717.09200991224</v>
      </c>
      <c r="H43" s="61">
        <f t="shared" si="0"/>
        <v>7.1677028798977638E-4</v>
      </c>
      <c r="I43" s="65">
        <f t="shared" si="3"/>
        <v>708.68303478035898</v>
      </c>
      <c r="J43" s="69">
        <v>0.5</v>
      </c>
      <c r="K43" s="65">
        <f t="shared" si="4"/>
        <v>988362.75049252214</v>
      </c>
      <c r="L43" s="67">
        <f t="shared" si="5"/>
        <v>7.1702725990756646E-4</v>
      </c>
      <c r="M43" s="65">
        <f>SUM(K43:$K$109)</f>
        <v>46647233.198216252</v>
      </c>
      <c r="N43" s="68">
        <f t="shared" si="6"/>
        <v>47.179555785153347</v>
      </c>
      <c r="O43" s="129">
        <v>39</v>
      </c>
      <c r="P43" s="61">
        <v>500000</v>
      </c>
      <c r="Q43" s="61">
        <v>39</v>
      </c>
      <c r="R43" s="69">
        <f t="shared" si="1"/>
        <v>920544.51251545607</v>
      </c>
    </row>
    <row r="44" spans="1:18" x14ac:dyDescent="0.45">
      <c r="A44" s="61">
        <v>40</v>
      </c>
      <c r="B44" s="65">
        <v>444247</v>
      </c>
      <c r="C44" s="65">
        <v>419538</v>
      </c>
      <c r="D44" s="65">
        <v>140</v>
      </c>
      <c r="E44" s="65">
        <v>174</v>
      </c>
      <c r="F44" s="61">
        <f t="shared" si="2"/>
        <v>0.99927486757203143</v>
      </c>
      <c r="G44" s="65">
        <f t="shared" si="7"/>
        <v>988008.40897513193</v>
      </c>
      <c r="H44" s="61">
        <f t="shared" si="0"/>
        <v>7.251324279685667E-4</v>
      </c>
      <c r="I44" s="65">
        <f t="shared" si="3"/>
        <v>716.43693645349799</v>
      </c>
      <c r="J44" s="69">
        <v>0.5</v>
      </c>
      <c r="K44" s="65">
        <f t="shared" si="4"/>
        <v>987650.1905069052</v>
      </c>
      <c r="L44" s="67">
        <f t="shared" si="5"/>
        <v>7.2539543184393181E-4</v>
      </c>
      <c r="M44" s="65">
        <f>SUM(K44:$K$109)</f>
        <v>45658870.447723731</v>
      </c>
      <c r="N44" s="68">
        <f t="shared" si="6"/>
        <v>46.213038303070718</v>
      </c>
      <c r="O44" s="129">
        <v>40</v>
      </c>
      <c r="P44" s="61">
        <v>500000</v>
      </c>
      <c r="Q44" s="61">
        <v>40</v>
      </c>
      <c r="R44" s="69">
        <f t="shared" si="1"/>
        <v>920544.51251545607</v>
      </c>
    </row>
    <row r="45" spans="1:18" x14ac:dyDescent="0.45">
      <c r="A45" s="61">
        <v>41</v>
      </c>
      <c r="B45" s="65">
        <v>455320</v>
      </c>
      <c r="C45" s="65">
        <v>445205</v>
      </c>
      <c r="D45" s="65">
        <v>198</v>
      </c>
      <c r="E45" s="65">
        <v>221</v>
      </c>
      <c r="F45" s="61">
        <f t="shared" si="2"/>
        <v>0.99907030160805321</v>
      </c>
      <c r="G45" s="65">
        <f t="shared" si="7"/>
        <v>987291.97203867848</v>
      </c>
      <c r="H45" s="61">
        <f t="shared" si="0"/>
        <v>9.2969839194678716E-4</v>
      </c>
      <c r="I45" s="65">
        <f t="shared" si="3"/>
        <v>917.88375878633178</v>
      </c>
      <c r="J45" s="69">
        <v>0.5</v>
      </c>
      <c r="K45" s="65">
        <f t="shared" si="4"/>
        <v>986833.03015928529</v>
      </c>
      <c r="L45" s="67">
        <f t="shared" si="5"/>
        <v>9.3013076248387794E-4</v>
      </c>
      <c r="M45" s="65">
        <f>SUM(K45:$K$109)</f>
        <v>44671220.257216826</v>
      </c>
      <c r="N45" s="68">
        <f t="shared" si="6"/>
        <v>45.24621036366208</v>
      </c>
      <c r="O45" s="129">
        <v>41</v>
      </c>
      <c r="P45" s="61">
        <v>500000</v>
      </c>
      <c r="Q45" s="61">
        <v>41</v>
      </c>
      <c r="R45" s="69">
        <f t="shared" si="1"/>
        <v>920544.51251545607</v>
      </c>
    </row>
    <row r="46" spans="1:18" x14ac:dyDescent="0.45">
      <c r="A46" s="61">
        <v>42</v>
      </c>
      <c r="B46" s="65">
        <v>451730</v>
      </c>
      <c r="C46" s="65">
        <v>455000</v>
      </c>
      <c r="D46" s="65">
        <v>199</v>
      </c>
      <c r="E46" s="65">
        <v>198</v>
      </c>
      <c r="F46" s="61">
        <f t="shared" si="2"/>
        <v>0.99912470526122199</v>
      </c>
      <c r="G46" s="65">
        <f t="shared" si="7"/>
        <v>986374.08827989211</v>
      </c>
      <c r="H46" s="61">
        <f t="shared" si="0"/>
        <v>8.7529473877800967E-4</v>
      </c>
      <c r="I46" s="65">
        <f t="shared" si="3"/>
        <v>863.36804993834562</v>
      </c>
      <c r="J46" s="69">
        <v>0.5</v>
      </c>
      <c r="K46" s="65">
        <f t="shared" si="4"/>
        <v>985942.40425492288</v>
      </c>
      <c r="L46" s="67">
        <f t="shared" si="5"/>
        <v>8.7567797694104992E-4</v>
      </c>
      <c r="M46" s="65">
        <f>SUM(K46:$K$109)</f>
        <v>43684387.227057539</v>
      </c>
      <c r="N46" s="68">
        <f t="shared" si="6"/>
        <v>44.28784955537246</v>
      </c>
      <c r="O46" s="129">
        <v>42</v>
      </c>
      <c r="P46" s="61">
        <v>500000</v>
      </c>
      <c r="Q46" s="61">
        <v>42</v>
      </c>
      <c r="R46" s="69">
        <f t="shared" si="1"/>
        <v>920544.51251545607</v>
      </c>
    </row>
    <row r="47" spans="1:18" x14ac:dyDescent="0.45">
      <c r="A47" s="61">
        <v>43</v>
      </c>
      <c r="B47" s="65">
        <v>443495</v>
      </c>
      <c r="C47" s="65">
        <v>452218</v>
      </c>
      <c r="D47" s="65">
        <v>245</v>
      </c>
      <c r="E47" s="65">
        <v>245</v>
      </c>
      <c r="F47" s="61">
        <f t="shared" si="2"/>
        <v>0.99890638826155054</v>
      </c>
      <c r="G47" s="65">
        <f t="shared" si="7"/>
        <v>985510.72022995376</v>
      </c>
      <c r="H47" s="61">
        <f t="shared" si="0"/>
        <v>1.0936117384494626E-3</v>
      </c>
      <c r="I47" s="65">
        <f t="shared" si="3"/>
        <v>1077.7660920112617</v>
      </c>
      <c r="J47" s="69">
        <v>0.5</v>
      </c>
      <c r="K47" s="65">
        <f t="shared" si="4"/>
        <v>984971.83718394814</v>
      </c>
      <c r="L47" s="67">
        <f t="shared" si="5"/>
        <v>1.0942100589318511E-3</v>
      </c>
      <c r="M47" s="65">
        <f>SUM(K47:$K$109)</f>
        <v>42698444.822802626</v>
      </c>
      <c r="N47" s="68">
        <f t="shared" si="6"/>
        <v>43.326210406762094</v>
      </c>
      <c r="O47" s="129">
        <v>43</v>
      </c>
      <c r="P47" s="61">
        <v>500000</v>
      </c>
      <c r="Q47" s="61">
        <v>43</v>
      </c>
      <c r="R47" s="69">
        <f t="shared" si="1"/>
        <v>920544.51251545607</v>
      </c>
    </row>
    <row r="48" spans="1:18" x14ac:dyDescent="0.45">
      <c r="A48" s="61">
        <v>44</v>
      </c>
      <c r="B48" s="65">
        <v>438726</v>
      </c>
      <c r="C48" s="65">
        <v>443756</v>
      </c>
      <c r="D48" s="65">
        <v>251</v>
      </c>
      <c r="E48" s="65">
        <v>275</v>
      </c>
      <c r="F48" s="61">
        <f t="shared" si="2"/>
        <v>0.9988082330255651</v>
      </c>
      <c r="G48" s="65">
        <f t="shared" si="7"/>
        <v>984432.95413794252</v>
      </c>
      <c r="H48" s="61">
        <f t="shared" si="0"/>
        <v>1.1917669744349046E-3</v>
      </c>
      <c r="I48" s="65">
        <f t="shared" si="3"/>
        <v>1173.214683286991</v>
      </c>
      <c r="J48" s="69">
        <v>0.5</v>
      </c>
      <c r="K48" s="65">
        <f t="shared" si="4"/>
        <v>983846.3467962991</v>
      </c>
      <c r="L48" s="67">
        <f t="shared" si="5"/>
        <v>1.1924775521170885E-3</v>
      </c>
      <c r="M48" s="65">
        <f>SUM(K48:$K$109)</f>
        <v>41713472.985618681</v>
      </c>
      <c r="N48" s="68">
        <f t="shared" si="6"/>
        <v>42.373096928827138</v>
      </c>
      <c r="O48" s="129">
        <v>44</v>
      </c>
      <c r="P48" s="61">
        <v>500000</v>
      </c>
      <c r="Q48" s="61">
        <v>44</v>
      </c>
      <c r="R48" s="69">
        <f t="shared" si="1"/>
        <v>920544.51251545607</v>
      </c>
    </row>
    <row r="49" spans="1:18" x14ac:dyDescent="0.45">
      <c r="A49" s="61">
        <v>45</v>
      </c>
      <c r="B49" s="65">
        <v>437318</v>
      </c>
      <c r="C49" s="65">
        <v>438785</v>
      </c>
      <c r="D49" s="65">
        <v>288</v>
      </c>
      <c r="E49" s="65">
        <v>287</v>
      </c>
      <c r="F49" s="61">
        <f t="shared" si="2"/>
        <v>0.99868823008359653</v>
      </c>
      <c r="G49" s="65">
        <f t="shared" si="7"/>
        <v>983259.73945465556</v>
      </c>
      <c r="H49" s="61">
        <f t="shared" si="0"/>
        <v>1.3117699164034713E-3</v>
      </c>
      <c r="I49" s="65">
        <f t="shared" si="3"/>
        <v>1289.8105462273325</v>
      </c>
      <c r="J49" s="69">
        <v>0.5</v>
      </c>
      <c r="K49" s="65">
        <f t="shared" si="4"/>
        <v>982614.83418154181</v>
      </c>
      <c r="L49" s="67">
        <f t="shared" si="5"/>
        <v>1.3126308512344676E-3</v>
      </c>
      <c r="M49" s="65">
        <f>SUM(K49:$K$109)</f>
        <v>40729626.638822377</v>
      </c>
      <c r="N49" s="68">
        <f t="shared" si="6"/>
        <v>41.423059446542794</v>
      </c>
      <c r="O49" s="129">
        <v>45</v>
      </c>
      <c r="P49" s="61">
        <v>500000</v>
      </c>
      <c r="Q49" s="61">
        <v>45</v>
      </c>
      <c r="R49" s="69">
        <f t="shared" si="1"/>
        <v>920544.51251545607</v>
      </c>
    </row>
    <row r="50" spans="1:18" x14ac:dyDescent="0.45">
      <c r="A50" s="61">
        <v>46</v>
      </c>
      <c r="B50" s="65">
        <v>434223</v>
      </c>
      <c r="C50" s="65">
        <v>437231</v>
      </c>
      <c r="D50" s="65">
        <v>324</v>
      </c>
      <c r="E50" s="65">
        <v>295</v>
      </c>
      <c r="F50" s="61">
        <f t="shared" si="2"/>
        <v>0.99858065029935938</v>
      </c>
      <c r="G50" s="65">
        <f t="shared" si="7"/>
        <v>981969.92890842818</v>
      </c>
      <c r="H50" s="61">
        <f t="shared" si="0"/>
        <v>1.4193497006406153E-3</v>
      </c>
      <c r="I50" s="65">
        <f t="shared" si="3"/>
        <v>1393.7587246342639</v>
      </c>
      <c r="J50" s="69">
        <v>0.5</v>
      </c>
      <c r="K50" s="65">
        <f t="shared" si="4"/>
        <v>981273.04954611103</v>
      </c>
      <c r="L50" s="67">
        <f t="shared" si="5"/>
        <v>1.4203576927736359E-3</v>
      </c>
      <c r="M50" s="65">
        <f>SUM(K50:$K$109)</f>
        <v>39747011.80464083</v>
      </c>
      <c r="N50" s="68">
        <f t="shared" si="6"/>
        <v>40.476811595263591</v>
      </c>
      <c r="O50" s="129">
        <v>46</v>
      </c>
      <c r="P50" s="61">
        <v>500000</v>
      </c>
      <c r="Q50" s="61">
        <v>46</v>
      </c>
      <c r="R50" s="69">
        <f t="shared" si="1"/>
        <v>920544.51251545607</v>
      </c>
    </row>
    <row r="51" spans="1:18" x14ac:dyDescent="0.45">
      <c r="A51" s="61">
        <v>47</v>
      </c>
      <c r="B51" s="65">
        <v>444224</v>
      </c>
      <c r="C51" s="65">
        <v>433632</v>
      </c>
      <c r="D51" s="65">
        <v>331</v>
      </c>
      <c r="E51" s="65">
        <v>353</v>
      </c>
      <c r="F51" s="61">
        <f t="shared" si="2"/>
        <v>0.99844322412456343</v>
      </c>
      <c r="G51" s="65">
        <f t="shared" si="7"/>
        <v>980576.17018379387</v>
      </c>
      <c r="H51" s="61">
        <f t="shared" si="0"/>
        <v>1.5567758754365668E-3</v>
      </c>
      <c r="I51" s="65">
        <f t="shared" si="3"/>
        <v>1526.5373257701117</v>
      </c>
      <c r="J51" s="69">
        <v>0.5</v>
      </c>
      <c r="K51" s="65">
        <f t="shared" si="4"/>
        <v>979812.90152090881</v>
      </c>
      <c r="L51" s="67">
        <f t="shared" si="5"/>
        <v>1.5579885949659911E-3</v>
      </c>
      <c r="M51" s="65">
        <f>SUM(K51:$K$109)</f>
        <v>38765738.755094722</v>
      </c>
      <c r="N51" s="68">
        <f t="shared" si="6"/>
        <v>39.533633320732932</v>
      </c>
      <c r="O51" s="129">
        <v>47</v>
      </c>
      <c r="P51" s="61">
        <v>500000</v>
      </c>
      <c r="Q51" s="61">
        <v>47</v>
      </c>
      <c r="R51" s="69">
        <f t="shared" si="1"/>
        <v>920544.51251545607</v>
      </c>
    </row>
    <row r="52" spans="1:18" x14ac:dyDescent="0.45">
      <c r="A52" s="61">
        <v>48</v>
      </c>
      <c r="B52" s="65">
        <v>446078</v>
      </c>
      <c r="C52" s="65">
        <v>443964</v>
      </c>
      <c r="D52" s="65">
        <v>406</v>
      </c>
      <c r="E52" s="65">
        <v>405</v>
      </c>
      <c r="F52" s="61">
        <f t="shared" si="2"/>
        <v>0.99817926351466091</v>
      </c>
      <c r="G52" s="65">
        <f t="shared" si="7"/>
        <v>979049.63285802375</v>
      </c>
      <c r="H52" s="61">
        <f t="shared" si="0"/>
        <v>1.8207364853390917E-3</v>
      </c>
      <c r="I52" s="65">
        <f t="shared" si="3"/>
        <v>1782.5913875024462</v>
      </c>
      <c r="J52" s="69">
        <v>0.5</v>
      </c>
      <c r="K52" s="65">
        <f t="shared" si="4"/>
        <v>978158.33716427244</v>
      </c>
      <c r="L52" s="67">
        <f t="shared" si="5"/>
        <v>1.8223955363609776E-3</v>
      </c>
      <c r="M52" s="65">
        <f>SUM(K52:$K$109)</f>
        <v>37785925.853573821</v>
      </c>
      <c r="N52" s="68">
        <f t="shared" si="6"/>
        <v>38.59449468692393</v>
      </c>
      <c r="O52" s="129">
        <v>48</v>
      </c>
      <c r="P52" s="61">
        <v>500000</v>
      </c>
      <c r="Q52" s="61">
        <v>48</v>
      </c>
      <c r="R52" s="69">
        <f t="shared" si="1"/>
        <v>920544.51251545607</v>
      </c>
    </row>
    <row r="53" spans="1:18" x14ac:dyDescent="0.45">
      <c r="A53" s="61">
        <v>49</v>
      </c>
      <c r="B53" s="65">
        <v>453787</v>
      </c>
      <c r="C53" s="65">
        <v>445457</v>
      </c>
      <c r="D53" s="65">
        <v>425</v>
      </c>
      <c r="E53" s="65">
        <v>405</v>
      </c>
      <c r="F53" s="61">
        <f t="shared" si="2"/>
        <v>0.99815519450235346</v>
      </c>
      <c r="G53" s="65">
        <f t="shared" si="7"/>
        <v>977267.04147052125</v>
      </c>
      <c r="H53" s="61">
        <f t="shared" si="0"/>
        <v>1.84480549764654E-3</v>
      </c>
      <c r="I53" s="65">
        <f t="shared" si="3"/>
        <v>1802.8676107735869</v>
      </c>
      <c r="J53" s="69">
        <v>0.5</v>
      </c>
      <c r="K53" s="65">
        <f t="shared" si="4"/>
        <v>976365.60766513448</v>
      </c>
      <c r="L53" s="67">
        <f t="shared" si="5"/>
        <v>1.8465087223677782E-3</v>
      </c>
      <c r="M53" s="65">
        <f>SUM(K53:$K$109)</f>
        <v>36807767.516409546</v>
      </c>
      <c r="N53" s="68">
        <f t="shared" si="6"/>
        <v>37.663981239993383</v>
      </c>
      <c r="O53" s="129">
        <v>49</v>
      </c>
      <c r="P53" s="61">
        <v>500000</v>
      </c>
      <c r="Q53" s="61">
        <v>49</v>
      </c>
      <c r="R53" s="69">
        <f t="shared" si="1"/>
        <v>920544.51251545607</v>
      </c>
    </row>
    <row r="54" spans="1:18" x14ac:dyDescent="0.45">
      <c r="A54" s="61">
        <v>50</v>
      </c>
      <c r="B54" s="65">
        <v>449036</v>
      </c>
      <c r="C54" s="65">
        <v>453359</v>
      </c>
      <c r="D54" s="65">
        <v>488</v>
      </c>
      <c r="E54" s="65">
        <v>471</v>
      </c>
      <c r="F54" s="61">
        <f t="shared" si="2"/>
        <v>0.99787696194134212</v>
      </c>
      <c r="G54" s="65">
        <f t="shared" si="7"/>
        <v>975464.17385974771</v>
      </c>
      <c r="H54" s="61">
        <f t="shared" si="0"/>
        <v>2.1230380586578779E-3</v>
      </c>
      <c r="I54" s="65">
        <f t="shared" si="3"/>
        <v>2070.9475659615096</v>
      </c>
      <c r="J54" s="69">
        <v>0.5</v>
      </c>
      <c r="K54" s="65">
        <f t="shared" si="4"/>
        <v>974428.70007676689</v>
      </c>
      <c r="L54" s="67">
        <f t="shared" si="5"/>
        <v>2.1252940987866605E-3</v>
      </c>
      <c r="M54" s="65">
        <f>SUM(K54:$K$109)</f>
        <v>35831401.90874441</v>
      </c>
      <c r="N54" s="68">
        <f t="shared" si="6"/>
        <v>36.732668271111976</v>
      </c>
      <c r="O54" s="129">
        <v>50</v>
      </c>
      <c r="P54" s="61">
        <v>500000</v>
      </c>
      <c r="Q54" s="61">
        <v>50</v>
      </c>
      <c r="R54" s="69">
        <f t="shared" si="1"/>
        <v>920544.51251545607</v>
      </c>
    </row>
    <row r="55" spans="1:18" x14ac:dyDescent="0.45">
      <c r="A55" s="61">
        <v>51</v>
      </c>
      <c r="B55" s="65">
        <v>433499</v>
      </c>
      <c r="C55" s="65">
        <v>448442</v>
      </c>
      <c r="D55" s="65">
        <v>476</v>
      </c>
      <c r="E55" s="65">
        <v>508</v>
      </c>
      <c r="F55" s="61">
        <f t="shared" si="2"/>
        <v>0.99776905559764084</v>
      </c>
      <c r="G55" s="65">
        <f t="shared" si="7"/>
        <v>973393.2262937862</v>
      </c>
      <c r="H55" s="61">
        <f t="shared" si="0"/>
        <v>2.2309444023591585E-3</v>
      </c>
      <c r="I55" s="65">
        <f t="shared" si="3"/>
        <v>2171.5861694944438</v>
      </c>
      <c r="J55" s="69">
        <v>0.5</v>
      </c>
      <c r="K55" s="65">
        <f t="shared" si="4"/>
        <v>972307.43320903904</v>
      </c>
      <c r="L55" s="67">
        <f t="shared" si="5"/>
        <v>2.2334357378378375E-3</v>
      </c>
      <c r="M55" s="65">
        <f>SUM(K55:$K$109)</f>
        <v>34856973.208667643</v>
      </c>
      <c r="N55" s="68">
        <f t="shared" si="6"/>
        <v>35.809755263436806</v>
      </c>
      <c r="O55" s="129">
        <v>51</v>
      </c>
      <c r="P55" s="61">
        <v>500000</v>
      </c>
      <c r="Q55" s="61">
        <v>51</v>
      </c>
      <c r="R55" s="69">
        <f t="shared" si="1"/>
        <v>920544.51251545607</v>
      </c>
    </row>
    <row r="56" spans="1:18" x14ac:dyDescent="0.45">
      <c r="A56" s="61">
        <v>52</v>
      </c>
      <c r="B56" s="65">
        <v>435976</v>
      </c>
      <c r="C56" s="65">
        <v>432674</v>
      </c>
      <c r="D56" s="65">
        <v>545</v>
      </c>
      <c r="E56" s="65">
        <v>533</v>
      </c>
      <c r="F56" s="61">
        <f t="shared" si="2"/>
        <v>0.99752096939764301</v>
      </c>
      <c r="G56" s="65">
        <f t="shared" si="7"/>
        <v>971221.64012429176</v>
      </c>
      <c r="H56" s="61">
        <f t="shared" si="0"/>
        <v>2.4790306023569908E-3</v>
      </c>
      <c r="I56" s="65">
        <f t="shared" si="3"/>
        <v>2407.6881675394675</v>
      </c>
      <c r="J56" s="69">
        <v>0.5</v>
      </c>
      <c r="K56" s="65">
        <f t="shared" si="4"/>
        <v>970017.79604052205</v>
      </c>
      <c r="L56" s="67">
        <f t="shared" si="5"/>
        <v>2.48210721222571E-3</v>
      </c>
      <c r="M56" s="65">
        <f>SUM(K56:$K$109)</f>
        <v>33884665.775458604</v>
      </c>
      <c r="N56" s="68">
        <f t="shared" si="6"/>
        <v>34.888705497874021</v>
      </c>
      <c r="O56" s="129">
        <v>52</v>
      </c>
      <c r="P56" s="61">
        <v>500000</v>
      </c>
      <c r="Q56" s="61">
        <v>52</v>
      </c>
      <c r="R56" s="69">
        <f t="shared" si="1"/>
        <v>920544.51251545607</v>
      </c>
    </row>
    <row r="57" spans="1:18" x14ac:dyDescent="0.45">
      <c r="A57" s="61">
        <v>53</v>
      </c>
      <c r="B57" s="65">
        <v>433258</v>
      </c>
      <c r="C57" s="65">
        <v>434805</v>
      </c>
      <c r="D57" s="65">
        <v>549</v>
      </c>
      <c r="E57" s="65">
        <v>547</v>
      </c>
      <c r="F57" s="61">
        <f t="shared" si="2"/>
        <v>0.99747802218529269</v>
      </c>
      <c r="G57" s="65">
        <f t="shared" si="7"/>
        <v>968813.95195675234</v>
      </c>
      <c r="H57" s="61">
        <f t="shared" si="0"/>
        <v>2.5219778147073102E-3</v>
      </c>
      <c r="I57" s="65">
        <f t="shared" si="3"/>
        <v>2443.3272934138431</v>
      </c>
      <c r="J57" s="69">
        <v>0.5</v>
      </c>
      <c r="K57" s="65">
        <f t="shared" si="4"/>
        <v>967592.28831004549</v>
      </c>
      <c r="L57" s="67">
        <f t="shared" si="5"/>
        <v>2.5251620159987549E-3</v>
      </c>
      <c r="M57" s="65">
        <f>SUM(K57:$K$109)</f>
        <v>32914647.979418095</v>
      </c>
      <c r="N57" s="68">
        <f t="shared" si="6"/>
        <v>33.974168015374943</v>
      </c>
      <c r="O57" s="129">
        <v>53</v>
      </c>
      <c r="P57" s="61">
        <v>500000</v>
      </c>
      <c r="Q57" s="61">
        <v>53</v>
      </c>
      <c r="R57" s="69">
        <f t="shared" si="1"/>
        <v>920544.51251545607</v>
      </c>
    </row>
    <row r="58" spans="1:18" x14ac:dyDescent="0.45">
      <c r="A58" s="61">
        <v>54</v>
      </c>
      <c r="B58" s="65">
        <v>433253</v>
      </c>
      <c r="C58" s="65">
        <v>432323</v>
      </c>
      <c r="D58" s="65">
        <v>642</v>
      </c>
      <c r="E58" s="65">
        <v>650</v>
      </c>
      <c r="F58" s="61">
        <f t="shared" si="2"/>
        <v>0.99701914764163269</v>
      </c>
      <c r="G58" s="65">
        <f t="shared" si="7"/>
        <v>966370.62466333853</v>
      </c>
      <c r="H58" s="61">
        <f t="shared" si="0"/>
        <v>2.9808523583673141E-3</v>
      </c>
      <c r="I58" s="65">
        <f t="shared" si="3"/>
        <v>2880.6081555846072</v>
      </c>
      <c r="J58" s="69">
        <v>0.5</v>
      </c>
      <c r="K58" s="65">
        <f t="shared" si="4"/>
        <v>964930.3205855462</v>
      </c>
      <c r="L58" s="67">
        <f t="shared" si="5"/>
        <v>2.9853017302187944E-3</v>
      </c>
      <c r="M58" s="65">
        <f>SUM(K58:$K$109)</f>
        <v>31947055.691108044</v>
      </c>
      <c r="N58" s="68">
        <f t="shared" si="6"/>
        <v>33.058802570947009</v>
      </c>
      <c r="O58" s="129">
        <v>54</v>
      </c>
      <c r="P58" s="61">
        <v>500000</v>
      </c>
      <c r="Q58" s="61">
        <v>54</v>
      </c>
      <c r="R58" s="69">
        <f t="shared" si="1"/>
        <v>920544.51251545607</v>
      </c>
    </row>
    <row r="59" spans="1:18" x14ac:dyDescent="0.45">
      <c r="A59" s="61">
        <v>55</v>
      </c>
      <c r="B59" s="65">
        <v>423236</v>
      </c>
      <c r="C59" s="65">
        <v>432121</v>
      </c>
      <c r="D59" s="65">
        <v>658</v>
      </c>
      <c r="E59" s="65">
        <v>699</v>
      </c>
      <c r="F59" s="61">
        <f t="shared" si="2"/>
        <v>0.99683054372327173</v>
      </c>
      <c r="G59" s="65">
        <f t="shared" si="7"/>
        <v>963490.01650775387</v>
      </c>
      <c r="H59" s="61">
        <f t="shared" si="0"/>
        <v>3.1694562767282664E-3</v>
      </c>
      <c r="I59" s="65">
        <f t="shared" si="3"/>
        <v>3053.7394803855213</v>
      </c>
      <c r="J59" s="69">
        <v>0.5</v>
      </c>
      <c r="K59" s="65">
        <f t="shared" si="4"/>
        <v>961963.14676756109</v>
      </c>
      <c r="L59" s="67">
        <f t="shared" si="5"/>
        <v>3.1744869755633118E-3</v>
      </c>
      <c r="M59" s="65">
        <f>SUM(K59:$K$109)</f>
        <v>30982125.370522503</v>
      </c>
      <c r="N59" s="68">
        <f t="shared" si="6"/>
        <v>32.156145719931459</v>
      </c>
      <c r="O59" s="129">
        <v>55</v>
      </c>
      <c r="P59" s="61">
        <v>500000</v>
      </c>
      <c r="Q59" s="61">
        <v>55</v>
      </c>
      <c r="R59" s="69">
        <f t="shared" si="1"/>
        <v>920544.51251545607</v>
      </c>
    </row>
    <row r="60" spans="1:18" x14ac:dyDescent="0.45">
      <c r="A60" s="61">
        <v>56</v>
      </c>
      <c r="B60" s="65">
        <v>423692</v>
      </c>
      <c r="C60" s="65">
        <v>422241</v>
      </c>
      <c r="D60" s="65">
        <v>664</v>
      </c>
      <c r="E60" s="65">
        <v>715</v>
      </c>
      <c r="F60" s="61">
        <f t="shared" si="2"/>
        <v>0.99674501041637487</v>
      </c>
      <c r="G60" s="65">
        <f t="shared" si="7"/>
        <v>960436.27702736831</v>
      </c>
      <c r="H60" s="61">
        <f t="shared" si="0"/>
        <v>3.2549895836251341E-3</v>
      </c>
      <c r="I60" s="65">
        <f t="shared" si="3"/>
        <v>3126.2100774597875</v>
      </c>
      <c r="J60" s="69">
        <v>0.5</v>
      </c>
      <c r="K60" s="65">
        <f t="shared" si="4"/>
        <v>958873.17198863835</v>
      </c>
      <c r="L60" s="67">
        <f t="shared" si="5"/>
        <v>3.2602956978932244E-3</v>
      </c>
      <c r="M60" s="65">
        <f>SUM(K60:$K$109)</f>
        <v>30020162.223754939</v>
      </c>
      <c r="N60" s="68">
        <f t="shared" si="6"/>
        <v>31.25679750110011</v>
      </c>
      <c r="O60" s="129">
        <v>56</v>
      </c>
      <c r="P60" s="61">
        <v>500000</v>
      </c>
      <c r="Q60" s="61">
        <v>56</v>
      </c>
      <c r="R60" s="69">
        <f t="shared" si="1"/>
        <v>920544.51251545607</v>
      </c>
    </row>
    <row r="61" spans="1:18" x14ac:dyDescent="0.45">
      <c r="A61" s="61">
        <v>57</v>
      </c>
      <c r="B61" s="65">
        <v>421673</v>
      </c>
      <c r="C61" s="65">
        <v>422740</v>
      </c>
      <c r="D61" s="65">
        <v>704</v>
      </c>
      <c r="E61" s="65">
        <v>782</v>
      </c>
      <c r="F61" s="61">
        <f t="shared" si="2"/>
        <v>0.99648600813737043</v>
      </c>
      <c r="G61" s="65">
        <f t="shared" si="7"/>
        <v>957310.06694990851</v>
      </c>
      <c r="H61" s="61">
        <f t="shared" si="0"/>
        <v>3.513991862629573E-3</v>
      </c>
      <c r="I61" s="65">
        <f t="shared" si="3"/>
        <v>3363.97978527535</v>
      </c>
      <c r="J61" s="69">
        <v>0.5</v>
      </c>
      <c r="K61" s="65">
        <f t="shared" si="4"/>
        <v>955628.07705727092</v>
      </c>
      <c r="L61" s="67">
        <f t="shared" si="5"/>
        <v>3.5201767989428237E-3</v>
      </c>
      <c r="M61" s="65">
        <f>SUM(K61:$K$109)</f>
        <v>29061289.051766295</v>
      </c>
      <c r="N61" s="68">
        <f t="shared" si="6"/>
        <v>30.357237487702022</v>
      </c>
      <c r="O61" s="129">
        <v>57</v>
      </c>
      <c r="P61" s="61">
        <v>500000</v>
      </c>
      <c r="Q61" s="61">
        <v>57</v>
      </c>
      <c r="R61" s="69">
        <f t="shared" si="1"/>
        <v>920544.51251545607</v>
      </c>
    </row>
    <row r="62" spans="1:18" x14ac:dyDescent="0.45">
      <c r="A62" s="61">
        <v>58</v>
      </c>
      <c r="B62" s="65">
        <v>419124</v>
      </c>
      <c r="C62" s="65">
        <v>420730</v>
      </c>
      <c r="D62" s="65">
        <v>789</v>
      </c>
      <c r="E62" s="65">
        <v>790</v>
      </c>
      <c r="F62" s="61">
        <f t="shared" si="2"/>
        <v>0.99624684267319386</v>
      </c>
      <c r="G62" s="65">
        <f t="shared" si="7"/>
        <v>953946.08716463321</v>
      </c>
      <c r="H62" s="61">
        <f t="shared" si="0"/>
        <v>3.7531573268061447E-3</v>
      </c>
      <c r="I62" s="65">
        <f t="shared" si="3"/>
        <v>3580.3097464199964</v>
      </c>
      <c r="J62" s="69">
        <v>0.5</v>
      </c>
      <c r="K62" s="65">
        <f t="shared" si="4"/>
        <v>952155.9322914232</v>
      </c>
      <c r="L62" s="67">
        <f t="shared" si="5"/>
        <v>3.760213663536975E-3</v>
      </c>
      <c r="M62" s="65">
        <f>SUM(K62:$K$109)</f>
        <v>28105660.974709023</v>
      </c>
      <c r="N62" s="68">
        <f t="shared" si="6"/>
        <v>29.462525558699117</v>
      </c>
      <c r="O62" s="129">
        <v>58</v>
      </c>
      <c r="P62" s="61">
        <v>500000</v>
      </c>
      <c r="Q62" s="61">
        <v>58</v>
      </c>
      <c r="R62" s="69">
        <f t="shared" si="1"/>
        <v>920544.51251545607</v>
      </c>
    </row>
    <row r="63" spans="1:18" x14ac:dyDescent="0.45">
      <c r="A63" s="61">
        <v>59</v>
      </c>
      <c r="B63" s="65">
        <v>418673</v>
      </c>
      <c r="C63" s="65">
        <v>417759</v>
      </c>
      <c r="D63" s="65">
        <v>872</v>
      </c>
      <c r="E63" s="65">
        <v>863</v>
      </c>
      <c r="F63" s="61">
        <f t="shared" si="2"/>
        <v>0.99586003904378662</v>
      </c>
      <c r="G63" s="65">
        <f t="shared" si="7"/>
        <v>950365.7774182132</v>
      </c>
      <c r="H63" s="61">
        <f t="shared" si="0"/>
        <v>4.1399609562133843E-3</v>
      </c>
      <c r="I63" s="65">
        <f t="shared" si="3"/>
        <v>3934.4772126327821</v>
      </c>
      <c r="J63" s="69">
        <v>0.5</v>
      </c>
      <c r="K63" s="65">
        <f t="shared" si="4"/>
        <v>948398.53881189681</v>
      </c>
      <c r="L63" s="67">
        <f t="shared" si="5"/>
        <v>4.1485483703524954E-3</v>
      </c>
      <c r="M63" s="65">
        <f>SUM(K63:$K$109)</f>
        <v>27153505.042417604</v>
      </c>
      <c r="N63" s="68">
        <f t="shared" si="6"/>
        <v>28.571635982288289</v>
      </c>
      <c r="O63" s="129">
        <v>59</v>
      </c>
      <c r="P63" s="61">
        <v>500000</v>
      </c>
      <c r="Q63" s="61">
        <v>59</v>
      </c>
      <c r="R63" s="69">
        <f t="shared" si="1"/>
        <v>920544.51251545607</v>
      </c>
    </row>
    <row r="64" spans="1:18" x14ac:dyDescent="0.45">
      <c r="A64" s="61">
        <v>60</v>
      </c>
      <c r="B64" s="65">
        <v>410216</v>
      </c>
      <c r="C64" s="65">
        <v>416842</v>
      </c>
      <c r="D64" s="65">
        <v>888</v>
      </c>
      <c r="E64" s="65">
        <v>869</v>
      </c>
      <c r="F64" s="61">
        <f t="shared" si="2"/>
        <v>0.99576033204948278</v>
      </c>
      <c r="G64" s="65">
        <f t="shared" si="7"/>
        <v>946431.30020558042</v>
      </c>
      <c r="H64" s="61">
        <f t="shared" si="0"/>
        <v>4.239667950517223E-3</v>
      </c>
      <c r="I64" s="65">
        <f t="shared" si="3"/>
        <v>4012.5544508479438</v>
      </c>
      <c r="J64" s="69">
        <v>0.5</v>
      </c>
      <c r="K64" s="65">
        <f t="shared" si="4"/>
        <v>944425.02298015647</v>
      </c>
      <c r="L64" s="67">
        <f t="shared" si="5"/>
        <v>4.2486744349342093E-3</v>
      </c>
      <c r="M64" s="65">
        <f>SUM(K64:$K$109)</f>
        <v>26205106.503605705</v>
      </c>
      <c r="N64" s="68">
        <f t="shared" si="6"/>
        <v>27.688334586898726</v>
      </c>
      <c r="O64" s="129">
        <v>60</v>
      </c>
      <c r="P64" s="61">
        <v>500000</v>
      </c>
      <c r="Q64" s="61">
        <v>60</v>
      </c>
      <c r="R64" s="69">
        <f t="shared" si="1"/>
        <v>920544.51251545607</v>
      </c>
    </row>
    <row r="65" spans="1:18" x14ac:dyDescent="0.45">
      <c r="A65" s="61">
        <v>61</v>
      </c>
      <c r="B65" s="65">
        <v>418335</v>
      </c>
      <c r="C65" s="65">
        <v>408465</v>
      </c>
      <c r="D65" s="65">
        <v>956</v>
      </c>
      <c r="E65" s="65">
        <v>994</v>
      </c>
      <c r="F65" s="61">
        <f t="shared" si="2"/>
        <v>0.99529445722205467</v>
      </c>
      <c r="G65" s="65">
        <f t="shared" si="7"/>
        <v>942418.74575473252</v>
      </c>
      <c r="H65" s="61">
        <f t="shared" si="0"/>
        <v>4.7055427779453263E-3</v>
      </c>
      <c r="I65" s="65">
        <f t="shared" si="3"/>
        <v>4434.5917228864746</v>
      </c>
      <c r="J65" s="69">
        <v>0.5</v>
      </c>
      <c r="K65" s="65">
        <f t="shared" si="4"/>
        <v>940201.44989328936</v>
      </c>
      <c r="L65" s="67">
        <f t="shared" si="5"/>
        <v>4.716639953479959E-3</v>
      </c>
      <c r="M65" s="65">
        <f>SUM(K65:$K$109)</f>
        <v>25260681.480625547</v>
      </c>
      <c r="N65" s="68">
        <f t="shared" si="6"/>
        <v>26.804094882891601</v>
      </c>
      <c r="O65" s="129">
        <v>61</v>
      </c>
      <c r="P65" s="61">
        <v>500000</v>
      </c>
      <c r="Q65" s="61">
        <v>61</v>
      </c>
      <c r="R65" s="69">
        <f t="shared" si="1"/>
        <v>920544.51251545607</v>
      </c>
    </row>
    <row r="66" spans="1:18" x14ac:dyDescent="0.45">
      <c r="A66" s="61">
        <v>62</v>
      </c>
      <c r="B66" s="65">
        <v>407038</v>
      </c>
      <c r="C66" s="65">
        <v>415992</v>
      </c>
      <c r="D66" s="65">
        <v>1000</v>
      </c>
      <c r="E66" s="65">
        <v>1024</v>
      </c>
      <c r="F66" s="61">
        <f t="shared" si="2"/>
        <v>0.99509216988132854</v>
      </c>
      <c r="G66" s="65">
        <f t="shared" si="7"/>
        <v>937984.15403184609</v>
      </c>
      <c r="H66" s="61">
        <f t="shared" si="0"/>
        <v>4.9078301186714635E-3</v>
      </c>
      <c r="I66" s="65">
        <f t="shared" si="3"/>
        <v>4603.4668819940671</v>
      </c>
      <c r="J66" s="69">
        <v>0.5</v>
      </c>
      <c r="K66" s="65">
        <f t="shared" si="4"/>
        <v>935682.42059084913</v>
      </c>
      <c r="L66" s="67">
        <f t="shared" si="5"/>
        <v>4.9199031430847513E-3</v>
      </c>
      <c r="M66" s="65">
        <f>SUM(K66:$K$109)</f>
        <v>24320480.030732259</v>
      </c>
      <c r="N66" s="68">
        <f t="shared" si="6"/>
        <v>25.928455108961828</v>
      </c>
      <c r="O66" s="129">
        <v>62</v>
      </c>
      <c r="P66" s="61">
        <v>500000</v>
      </c>
      <c r="Q66" s="61">
        <v>62</v>
      </c>
      <c r="R66" s="69">
        <f t="shared" si="1"/>
        <v>920544.51251545607</v>
      </c>
    </row>
    <row r="67" spans="1:18" x14ac:dyDescent="0.45">
      <c r="A67" s="61">
        <v>63</v>
      </c>
      <c r="B67" s="65">
        <v>422808</v>
      </c>
      <c r="C67" s="65">
        <v>405050</v>
      </c>
      <c r="D67" s="65">
        <v>1081</v>
      </c>
      <c r="E67" s="65">
        <v>1085</v>
      </c>
      <c r="F67" s="61">
        <f t="shared" si="2"/>
        <v>0.99477895103854486</v>
      </c>
      <c r="G67" s="65">
        <f t="shared" si="7"/>
        <v>933380.68714985205</v>
      </c>
      <c r="H67" s="61">
        <f t="shared" si="0"/>
        <v>5.2210489614551436E-3</v>
      </c>
      <c r="I67" s="65">
        <f t="shared" si="3"/>
        <v>4873.2262672860234</v>
      </c>
      <c r="J67" s="69">
        <v>0.5</v>
      </c>
      <c r="K67" s="65">
        <f t="shared" si="4"/>
        <v>930944.07401620911</v>
      </c>
      <c r="L67" s="67">
        <f t="shared" si="5"/>
        <v>5.2347143113144444E-3</v>
      </c>
      <c r="M67" s="65">
        <f>SUM(K67:$K$109)</f>
        <v>23384797.610141408</v>
      </c>
      <c r="N67" s="68">
        <f t="shared" si="6"/>
        <v>25.05386915766239</v>
      </c>
      <c r="O67" s="129">
        <v>63</v>
      </c>
      <c r="P67" s="61">
        <v>500000</v>
      </c>
      <c r="Q67" s="61">
        <v>63</v>
      </c>
      <c r="R67" s="69">
        <f t="shared" si="1"/>
        <v>920544.51251545607</v>
      </c>
    </row>
    <row r="68" spans="1:18" x14ac:dyDescent="0.45">
      <c r="A68" s="61">
        <v>64</v>
      </c>
      <c r="B68" s="65">
        <v>417265</v>
      </c>
      <c r="C68" s="65">
        <v>420949</v>
      </c>
      <c r="D68" s="65">
        <v>1215</v>
      </c>
      <c r="E68" s="65">
        <v>1148</v>
      </c>
      <c r="F68" s="61">
        <f t="shared" si="2"/>
        <v>0.9943786405234093</v>
      </c>
      <c r="G68" s="65">
        <f t="shared" si="7"/>
        <v>928507.46088256605</v>
      </c>
      <c r="H68" s="61">
        <f t="shared" ref="H68:H108" si="8">1-(1-D68/(C68+D68))*(1-E68/B68)</f>
        <v>5.6213594765907038E-3</v>
      </c>
      <c r="I68" s="65">
        <f t="shared" si="3"/>
        <v>5219.4742143173853</v>
      </c>
      <c r="J68" s="69">
        <v>0.5</v>
      </c>
      <c r="K68" s="65">
        <f t="shared" si="4"/>
        <v>925897.7237754073</v>
      </c>
      <c r="L68" s="67">
        <f t="shared" si="5"/>
        <v>5.6372038512360143E-3</v>
      </c>
      <c r="M68" s="65">
        <f>SUM(K68:$K$109)</f>
        <v>22453853.536125202</v>
      </c>
      <c r="N68" s="68">
        <f t="shared" si="6"/>
        <v>24.182738946203337</v>
      </c>
      <c r="O68" s="129">
        <v>64</v>
      </c>
      <c r="P68" s="61">
        <v>500000</v>
      </c>
      <c r="Q68" s="61">
        <v>64</v>
      </c>
      <c r="R68" s="69">
        <f>R69</f>
        <v>920544.51251545607</v>
      </c>
    </row>
    <row r="69" spans="1:18" x14ac:dyDescent="0.45">
      <c r="A69" s="61">
        <v>65</v>
      </c>
      <c r="B69" s="65">
        <v>414049</v>
      </c>
      <c r="C69" s="65">
        <v>415347</v>
      </c>
      <c r="D69" s="65">
        <v>1257</v>
      </c>
      <c r="E69" s="65">
        <v>1215</v>
      </c>
      <c r="F69" s="61">
        <f t="shared" ref="F69:F102" si="9">(1-D69/(C69+D69))*(1-E69/B69)</f>
        <v>0.99405716484475759</v>
      </c>
      <c r="G69" s="65">
        <f t="shared" si="7"/>
        <v>923287.98666824866</v>
      </c>
      <c r="H69" s="61">
        <f t="shared" si="8"/>
        <v>5.9428351552424097E-3</v>
      </c>
      <c r="I69" s="65">
        <f t="shared" ref="I69:I109" si="10">G69*H69</f>
        <v>5486.9483055850533</v>
      </c>
      <c r="J69" s="69">
        <v>0.5</v>
      </c>
      <c r="K69" s="65">
        <f t="shared" ref="K69:K108" si="11">J69*I69+G70</f>
        <v>920544.51251545607</v>
      </c>
      <c r="L69" s="67">
        <f t="shared" ref="L69:L108" si="12">I69/K69</f>
        <v>5.9605464276698151E-3</v>
      </c>
      <c r="M69" s="65">
        <f>SUM(K69:$K$109)</f>
        <v>21527955.812349793</v>
      </c>
      <c r="N69" s="68">
        <f t="shared" ref="N69:N108" si="13">M69/G69</f>
        <v>23.316620732860368</v>
      </c>
      <c r="O69" s="129">
        <v>65</v>
      </c>
      <c r="P69" s="61">
        <v>500000</v>
      </c>
      <c r="Q69" s="61">
        <v>65</v>
      </c>
      <c r="R69" s="69">
        <f>K69</f>
        <v>920544.51251545607</v>
      </c>
    </row>
    <row r="70" spans="1:18" x14ac:dyDescent="0.45">
      <c r="A70" s="61">
        <v>66</v>
      </c>
      <c r="B70" s="65">
        <v>405591</v>
      </c>
      <c r="C70" s="65">
        <v>411698</v>
      </c>
      <c r="D70" s="65">
        <v>1312</v>
      </c>
      <c r="E70" s="65">
        <v>1241</v>
      </c>
      <c r="F70" s="61">
        <f t="shared" si="9"/>
        <v>0.99377330866828073</v>
      </c>
      <c r="G70" s="65">
        <f t="shared" ref="G70:G109" si="14">G69*F69</f>
        <v>917801.03836266359</v>
      </c>
      <c r="H70" s="61">
        <f t="shared" si="8"/>
        <v>6.2266913317192696E-3</v>
      </c>
      <c r="I70" s="65">
        <f t="shared" si="10"/>
        <v>5714.8637698157418</v>
      </c>
      <c r="J70" s="69">
        <v>0.5</v>
      </c>
      <c r="K70" s="65">
        <f t="shared" si="11"/>
        <v>914943.6064777557</v>
      </c>
      <c r="L70" s="67">
        <f t="shared" si="12"/>
        <v>6.2461377175104431E-3</v>
      </c>
      <c r="M70" s="65">
        <f>SUM(K70:$K$109)</f>
        <v>20607411.299834337</v>
      </c>
      <c r="N70" s="68">
        <f t="shared" si="13"/>
        <v>22.453026787371581</v>
      </c>
      <c r="O70" s="129">
        <v>66</v>
      </c>
      <c r="P70" s="61">
        <v>500000</v>
      </c>
      <c r="Q70" s="61">
        <v>65</v>
      </c>
      <c r="R70" s="69">
        <v>0</v>
      </c>
    </row>
    <row r="71" spans="1:18" x14ac:dyDescent="0.45">
      <c r="A71" s="61">
        <v>67</v>
      </c>
      <c r="B71" s="65">
        <v>387111</v>
      </c>
      <c r="C71" s="65">
        <v>403479</v>
      </c>
      <c r="D71" s="65">
        <v>1361</v>
      </c>
      <c r="E71" s="65">
        <v>1254</v>
      </c>
      <c r="F71" s="61">
        <f t="shared" si="9"/>
        <v>0.9934096873149032</v>
      </c>
      <c r="G71" s="65">
        <f t="shared" si="14"/>
        <v>912086.17459284782</v>
      </c>
      <c r="H71" s="61">
        <f t="shared" si="8"/>
        <v>6.5903126850967997E-3</v>
      </c>
      <c r="I71" s="65">
        <f t="shared" si="10"/>
        <v>6010.9330863206596</v>
      </c>
      <c r="J71" s="69">
        <v>0.5</v>
      </c>
      <c r="K71" s="65">
        <f t="shared" si="11"/>
        <v>909080.70804968756</v>
      </c>
      <c r="L71" s="67">
        <f t="shared" si="12"/>
        <v>6.6121005902944766E-3</v>
      </c>
      <c r="M71" s="65">
        <f>SUM(K71:$K$109)</f>
        <v>19692467.693356581</v>
      </c>
      <c r="N71" s="68">
        <f t="shared" si="13"/>
        <v>21.590577997903797</v>
      </c>
      <c r="O71" s="129">
        <v>67</v>
      </c>
      <c r="P71" s="61">
        <v>500000</v>
      </c>
    </row>
    <row r="72" spans="1:18" x14ac:dyDescent="0.45">
      <c r="A72" s="61">
        <v>68</v>
      </c>
      <c r="B72" s="65">
        <v>291402</v>
      </c>
      <c r="C72" s="65">
        <v>384485</v>
      </c>
      <c r="D72" s="65">
        <v>1475</v>
      </c>
      <c r="E72" s="65">
        <v>1158</v>
      </c>
      <c r="F72" s="61">
        <f t="shared" si="9"/>
        <v>0.99221965549649538</v>
      </c>
      <c r="G72" s="65">
        <f t="shared" si="14"/>
        <v>906075.24150652718</v>
      </c>
      <c r="H72" s="61">
        <f t="shared" si="8"/>
        <v>7.7803445035046215E-3</v>
      </c>
      <c r="I72" s="65">
        <f t="shared" si="10"/>
        <v>7049.5775250169308</v>
      </c>
      <c r="J72" s="69">
        <v>0.5</v>
      </c>
      <c r="K72" s="65">
        <f t="shared" si="11"/>
        <v>902550.45274401864</v>
      </c>
      <c r="L72" s="67">
        <f t="shared" si="12"/>
        <v>7.8107295870099482E-3</v>
      </c>
      <c r="M72" s="65">
        <f>SUM(K72:$K$109)</f>
        <v>18783386.985306893</v>
      </c>
      <c r="N72" s="68">
        <f t="shared" si="13"/>
        <v>20.730493589115007</v>
      </c>
      <c r="O72" s="129">
        <v>68</v>
      </c>
      <c r="P72" s="61">
        <v>500000</v>
      </c>
    </row>
    <row r="73" spans="1:18" x14ac:dyDescent="0.45">
      <c r="A73" s="61">
        <v>69</v>
      </c>
      <c r="B73" s="65">
        <v>286199</v>
      </c>
      <c r="C73" s="65">
        <v>289188</v>
      </c>
      <c r="D73" s="65">
        <v>1111</v>
      </c>
      <c r="E73" s="65">
        <v>1130</v>
      </c>
      <c r="F73" s="61">
        <f t="shared" si="9"/>
        <v>0.99223972017196171</v>
      </c>
      <c r="G73" s="65">
        <f t="shared" si="14"/>
        <v>899025.66398151021</v>
      </c>
      <c r="H73" s="61">
        <f t="shared" si="8"/>
        <v>7.7602798280382856E-3</v>
      </c>
      <c r="I73" s="65">
        <f t="shared" si="10"/>
        <v>6976.6907250844397</v>
      </c>
      <c r="J73" s="69">
        <v>0.5</v>
      </c>
      <c r="K73" s="65">
        <f t="shared" si="11"/>
        <v>895537.31861896801</v>
      </c>
      <c r="L73" s="67">
        <f t="shared" si="12"/>
        <v>7.7905080894265588E-3</v>
      </c>
      <c r="M73" s="65">
        <f>SUM(K73:$K$109)</f>
        <v>17880836.532562874</v>
      </c>
      <c r="N73" s="68">
        <f t="shared" si="13"/>
        <v>19.889128029309095</v>
      </c>
      <c r="O73" s="129">
        <v>69</v>
      </c>
      <c r="P73" s="61">
        <v>500000</v>
      </c>
    </row>
    <row r="74" spans="1:18" x14ac:dyDescent="0.45">
      <c r="A74" s="61">
        <v>70</v>
      </c>
      <c r="B74" s="65">
        <v>278651</v>
      </c>
      <c r="C74" s="65">
        <v>284156</v>
      </c>
      <c r="D74" s="65">
        <v>1248</v>
      </c>
      <c r="E74" s="65">
        <v>1214</v>
      </c>
      <c r="F74" s="61">
        <f t="shared" si="9"/>
        <v>0.99128959770369041</v>
      </c>
      <c r="G74" s="65">
        <f t="shared" si="14"/>
        <v>892048.97325642582</v>
      </c>
      <c r="H74" s="61">
        <f t="shared" si="8"/>
        <v>8.710402296309594E-3</v>
      </c>
      <c r="I74" s="65">
        <f t="shared" si="10"/>
        <v>7770.1054250733869</v>
      </c>
      <c r="J74" s="69">
        <v>0.5</v>
      </c>
      <c r="K74" s="65">
        <f t="shared" si="11"/>
        <v>888163.92054388905</v>
      </c>
      <c r="L74" s="67">
        <f t="shared" si="12"/>
        <v>8.7485037900607038E-3</v>
      </c>
      <c r="M74" s="65">
        <f>SUM(K74:$K$109)</f>
        <v>16985299.213943906</v>
      </c>
      <c r="N74" s="68">
        <f t="shared" si="13"/>
        <v>19.040769871567758</v>
      </c>
      <c r="O74" s="129">
        <v>70</v>
      </c>
      <c r="P74" s="61">
        <v>500000</v>
      </c>
    </row>
    <row r="75" spans="1:18" x14ac:dyDescent="0.45">
      <c r="A75" s="61">
        <v>71</v>
      </c>
      <c r="B75" s="65">
        <v>257212</v>
      </c>
      <c r="C75" s="65">
        <v>275633</v>
      </c>
      <c r="D75" s="65">
        <v>1275</v>
      </c>
      <c r="E75" s="65">
        <v>1255</v>
      </c>
      <c r="F75" s="61">
        <f t="shared" si="9"/>
        <v>0.9905388051410261</v>
      </c>
      <c r="G75" s="65">
        <f t="shared" si="14"/>
        <v>884278.8678313524</v>
      </c>
      <c r="H75" s="61">
        <f t="shared" si="8"/>
        <v>9.4611948589738981E-3</v>
      </c>
      <c r="I75" s="65">
        <f t="shared" si="10"/>
        <v>8366.3346782252502</v>
      </c>
      <c r="J75" s="69">
        <v>0.5</v>
      </c>
      <c r="K75" s="65">
        <f t="shared" si="11"/>
        <v>880095.70049223979</v>
      </c>
      <c r="L75" s="67">
        <f t="shared" si="12"/>
        <v>9.5061646972550116E-3</v>
      </c>
      <c r="M75" s="65">
        <f>SUM(K75:$K$109)</f>
        <v>16097135.293400014</v>
      </c>
      <c r="N75" s="68">
        <f t="shared" si="13"/>
        <v>18.203686505454321</v>
      </c>
      <c r="O75" s="129">
        <v>71</v>
      </c>
      <c r="P75" s="61">
        <v>500000</v>
      </c>
    </row>
    <row r="76" spans="1:18" x14ac:dyDescent="0.45">
      <c r="A76" s="61">
        <v>72</v>
      </c>
      <c r="B76" s="65">
        <v>231308</v>
      </c>
      <c r="C76" s="65">
        <v>254354</v>
      </c>
      <c r="D76" s="65">
        <v>1316</v>
      </c>
      <c r="E76" s="65">
        <v>1277</v>
      </c>
      <c r="F76" s="61">
        <f t="shared" si="9"/>
        <v>0.98936037924641651</v>
      </c>
      <c r="G76" s="65">
        <f t="shared" si="14"/>
        <v>875912.53315312718</v>
      </c>
      <c r="H76" s="61">
        <f t="shared" si="8"/>
        <v>1.063962075358349E-2</v>
      </c>
      <c r="I76" s="65">
        <f t="shared" si="10"/>
        <v>9319.3771660598977</v>
      </c>
      <c r="J76" s="69">
        <v>0.5</v>
      </c>
      <c r="K76" s="65">
        <f t="shared" si="11"/>
        <v>871252.84457009716</v>
      </c>
      <c r="L76" s="67">
        <f t="shared" si="12"/>
        <v>1.0696524234200193E-2</v>
      </c>
      <c r="M76" s="65">
        <f>SUM(K76:$K$109)</f>
        <v>15217039.592907773</v>
      </c>
      <c r="N76" s="68">
        <f t="shared" si="13"/>
        <v>17.3727844013479</v>
      </c>
      <c r="O76" s="129">
        <v>72</v>
      </c>
      <c r="P76" s="61">
        <v>500000</v>
      </c>
    </row>
    <row r="77" spans="1:18" x14ac:dyDescent="0.45">
      <c r="A77" s="61">
        <v>73</v>
      </c>
      <c r="B77" s="65">
        <v>242651</v>
      </c>
      <c r="C77" s="65">
        <v>228700</v>
      </c>
      <c r="D77" s="65">
        <v>1213</v>
      </c>
      <c r="E77" s="65">
        <v>1366</v>
      </c>
      <c r="F77" s="61">
        <f t="shared" si="9"/>
        <v>0.98912430761098213</v>
      </c>
      <c r="G77" s="65">
        <f t="shared" si="14"/>
        <v>866593.15598706726</v>
      </c>
      <c r="H77" s="61">
        <f t="shared" si="8"/>
        <v>1.0875692389017866E-2</v>
      </c>
      <c r="I77" s="65">
        <f t="shared" si="10"/>
        <v>9424.8005909435196</v>
      </c>
      <c r="J77" s="69">
        <v>0.5</v>
      </c>
      <c r="K77" s="65">
        <f t="shared" si="11"/>
        <v>861880.75569159549</v>
      </c>
      <c r="L77" s="67">
        <f t="shared" si="12"/>
        <v>1.093515608592608E-2</v>
      </c>
      <c r="M77" s="65">
        <f>SUM(K77:$K$109)</f>
        <v>14345786.748337677</v>
      </c>
      <c r="N77" s="68">
        <f t="shared" si="13"/>
        <v>16.554234993925764</v>
      </c>
      <c r="O77" s="129">
        <v>73</v>
      </c>
      <c r="P77" s="61">
        <v>500000</v>
      </c>
    </row>
    <row r="78" spans="1:18" x14ac:dyDescent="0.45">
      <c r="A78" s="61">
        <v>74</v>
      </c>
      <c r="B78" s="65">
        <v>255734</v>
      </c>
      <c r="C78" s="65">
        <v>239815</v>
      </c>
      <c r="D78" s="65">
        <v>1540</v>
      </c>
      <c r="E78" s="65">
        <v>1664</v>
      </c>
      <c r="F78" s="61">
        <f t="shared" si="9"/>
        <v>0.98715411376298423</v>
      </c>
      <c r="G78" s="65">
        <f t="shared" si="14"/>
        <v>857168.35539612372</v>
      </c>
      <c r="H78" s="61">
        <f t="shared" si="8"/>
        <v>1.2845886237015769E-2</v>
      </c>
      <c r="I78" s="65">
        <f t="shared" si="10"/>
        <v>11011.087179388507</v>
      </c>
      <c r="J78" s="69">
        <v>0.5</v>
      </c>
      <c r="K78" s="65">
        <f t="shared" si="11"/>
        <v>851662.81180642953</v>
      </c>
      <c r="L78" s="67">
        <f t="shared" si="12"/>
        <v>1.2928928006182764E-2</v>
      </c>
      <c r="M78" s="65">
        <f>SUM(K78:$K$109)</f>
        <v>13483905.992646081</v>
      </c>
      <c r="N78" s="68">
        <f t="shared" si="13"/>
        <v>15.730755700162025</v>
      </c>
      <c r="O78" s="129">
        <v>74</v>
      </c>
      <c r="P78" s="61">
        <v>500000</v>
      </c>
    </row>
    <row r="79" spans="1:18" x14ac:dyDescent="0.45">
      <c r="A79" s="61">
        <v>75</v>
      </c>
      <c r="B79" s="65">
        <v>252723</v>
      </c>
      <c r="C79" s="65">
        <v>252073</v>
      </c>
      <c r="D79" s="65">
        <v>1761</v>
      </c>
      <c r="E79" s="65">
        <v>1783</v>
      </c>
      <c r="F79" s="61">
        <f t="shared" si="9"/>
        <v>0.98605618573915188</v>
      </c>
      <c r="G79" s="65">
        <f t="shared" si="14"/>
        <v>846157.26821673522</v>
      </c>
      <c r="H79" s="61">
        <f t="shared" si="8"/>
        <v>1.394381426084812E-2</v>
      </c>
      <c r="I79" s="65">
        <f t="shared" si="10"/>
        <v>11798.6597834808</v>
      </c>
      <c r="J79" s="69">
        <v>0.5</v>
      </c>
      <c r="K79" s="65">
        <f t="shared" si="11"/>
        <v>840257.93832499476</v>
      </c>
      <c r="L79" s="67">
        <f t="shared" si="12"/>
        <v>1.4041711771269595E-2</v>
      </c>
      <c r="M79" s="65">
        <f>SUM(K79:$K$109)</f>
        <v>12632243.180839652</v>
      </c>
      <c r="N79" s="68">
        <f t="shared" si="13"/>
        <v>14.92895429174996</v>
      </c>
      <c r="O79" s="129">
        <v>75</v>
      </c>
      <c r="P79" s="61">
        <v>500000</v>
      </c>
    </row>
    <row r="80" spans="1:18" x14ac:dyDescent="0.45">
      <c r="A80" s="61">
        <v>76</v>
      </c>
      <c r="B80" s="65">
        <v>249115</v>
      </c>
      <c r="C80" s="65">
        <v>248725</v>
      </c>
      <c r="D80" s="65">
        <v>2080</v>
      </c>
      <c r="E80" s="65">
        <v>2029</v>
      </c>
      <c r="F80" s="61">
        <f t="shared" si="9"/>
        <v>0.98362941920917057</v>
      </c>
      <c r="G80" s="65">
        <f t="shared" si="14"/>
        <v>834358.60843325441</v>
      </c>
      <c r="H80" s="61">
        <f t="shared" si="8"/>
        <v>1.6370580790829425E-2</v>
      </c>
      <c r="I80" s="65">
        <f t="shared" si="10"/>
        <v>13658.935007880606</v>
      </c>
      <c r="J80" s="69">
        <v>0.5</v>
      </c>
      <c r="K80" s="65">
        <f t="shared" si="11"/>
        <v>827529.14092931419</v>
      </c>
      <c r="L80" s="67">
        <f t="shared" si="12"/>
        <v>1.6505684612558344E-2</v>
      </c>
      <c r="M80" s="65">
        <f>SUM(K80:$K$109)</f>
        <v>11791985.242514657</v>
      </c>
      <c r="N80" s="68">
        <f t="shared" si="13"/>
        <v>14.132994042762336</v>
      </c>
      <c r="O80" s="129">
        <v>76</v>
      </c>
      <c r="P80" s="61">
        <v>500000</v>
      </c>
    </row>
    <row r="81" spans="1:16" x14ac:dyDescent="0.45">
      <c r="A81" s="61">
        <v>77</v>
      </c>
      <c r="B81" s="65">
        <v>248935</v>
      </c>
      <c r="C81" s="65">
        <v>244419</v>
      </c>
      <c r="D81" s="65">
        <v>2215</v>
      </c>
      <c r="E81" s="65">
        <v>2187</v>
      </c>
      <c r="F81" s="61">
        <f t="shared" si="9"/>
        <v>0.98231255619026336</v>
      </c>
      <c r="G81" s="65">
        <f t="shared" si="14"/>
        <v>820699.67342537385</v>
      </c>
      <c r="H81" s="61">
        <f t="shared" si="8"/>
        <v>1.7687443809736636E-2</v>
      </c>
      <c r="I81" s="65">
        <f t="shared" si="10"/>
        <v>14516.079358380508</v>
      </c>
      <c r="J81" s="69">
        <v>0.5</v>
      </c>
      <c r="K81" s="65">
        <f t="shared" si="11"/>
        <v>813441.63374618359</v>
      </c>
      <c r="L81" s="67">
        <f t="shared" si="12"/>
        <v>1.784526234725518E-2</v>
      </c>
      <c r="M81" s="65">
        <f>SUM(K81:$K$109)</f>
        <v>10964456.101585342</v>
      </c>
      <c r="N81" s="68">
        <f t="shared" si="13"/>
        <v>13.359888466657637</v>
      </c>
      <c r="O81" s="129">
        <v>77</v>
      </c>
      <c r="P81" s="61">
        <v>500000</v>
      </c>
    </row>
    <row r="82" spans="1:16" x14ac:dyDescent="0.45">
      <c r="A82" s="61">
        <v>78</v>
      </c>
      <c r="B82" s="65">
        <v>245581</v>
      </c>
      <c r="C82" s="65">
        <v>244050</v>
      </c>
      <c r="D82" s="65">
        <v>2412</v>
      </c>
      <c r="E82" s="65">
        <v>2527</v>
      </c>
      <c r="F82" s="61">
        <f t="shared" si="9"/>
        <v>0.98002431941795398</v>
      </c>
      <c r="G82" s="65">
        <f t="shared" si="14"/>
        <v>806183.59406699333</v>
      </c>
      <c r="H82" s="61">
        <f t="shared" si="8"/>
        <v>1.9975680582046018E-2</v>
      </c>
      <c r="I82" s="65">
        <f t="shared" si="10"/>
        <v>16104.065965568108</v>
      </c>
      <c r="J82" s="69">
        <v>0.5</v>
      </c>
      <c r="K82" s="65">
        <f t="shared" si="11"/>
        <v>798131.56108420936</v>
      </c>
      <c r="L82" s="67">
        <f t="shared" si="12"/>
        <v>2.0177207306138593E-2</v>
      </c>
      <c r="M82" s="65">
        <f>SUM(K82:$K$109)</f>
        <v>10151014.467839159</v>
      </c>
      <c r="N82" s="68">
        <f t="shared" si="13"/>
        <v>12.591442622430266</v>
      </c>
      <c r="O82" s="129">
        <v>78</v>
      </c>
      <c r="P82" s="61">
        <v>500000</v>
      </c>
    </row>
    <row r="83" spans="1:16" x14ac:dyDescent="0.45">
      <c r="A83" s="61">
        <v>79</v>
      </c>
      <c r="B83" s="65">
        <v>248053</v>
      </c>
      <c r="C83" s="65">
        <v>240064</v>
      </c>
      <c r="D83" s="65">
        <v>2786</v>
      </c>
      <c r="E83" s="65">
        <v>2835</v>
      </c>
      <c r="F83" s="61">
        <f t="shared" si="9"/>
        <v>0.97723000351609646</v>
      </c>
      <c r="G83" s="65">
        <f t="shared" si="14"/>
        <v>790079.52810142527</v>
      </c>
      <c r="H83" s="61">
        <f t="shared" si="8"/>
        <v>2.2769996483903543E-2</v>
      </c>
      <c r="I83" s="65">
        <f t="shared" si="10"/>
        <v>17990.108076873625</v>
      </c>
      <c r="J83" s="69">
        <v>0.5</v>
      </c>
      <c r="K83" s="65">
        <f t="shared" si="11"/>
        <v>781084.47406298853</v>
      </c>
      <c r="L83" s="67">
        <f t="shared" si="12"/>
        <v>2.3032218248167174E-2</v>
      </c>
      <c r="M83" s="65">
        <f>SUM(K83:$K$109)</f>
        <v>9352882.9067549501</v>
      </c>
      <c r="N83" s="68">
        <f t="shared" si="13"/>
        <v>11.837900583540101</v>
      </c>
      <c r="O83" s="129">
        <v>79</v>
      </c>
      <c r="P83" s="61">
        <v>500000</v>
      </c>
    </row>
    <row r="84" spans="1:16" x14ac:dyDescent="0.45">
      <c r="A84" s="61">
        <v>80</v>
      </c>
      <c r="B84" s="65">
        <v>236792</v>
      </c>
      <c r="C84" s="65">
        <v>241519</v>
      </c>
      <c r="D84" s="65">
        <v>3202</v>
      </c>
      <c r="E84" s="65">
        <v>3154</v>
      </c>
      <c r="F84" s="61">
        <f t="shared" si="9"/>
        <v>0.97377028430828427</v>
      </c>
      <c r="G84" s="65">
        <f t="shared" si="14"/>
        <v>772089.42002455168</v>
      </c>
      <c r="H84" s="61">
        <f t="shared" si="8"/>
        <v>2.6229715691715727E-2</v>
      </c>
      <c r="I84" s="65">
        <f t="shared" si="10"/>
        <v>20251.68597582568</v>
      </c>
      <c r="J84" s="69">
        <v>0.5</v>
      </c>
      <c r="K84" s="65">
        <f t="shared" si="11"/>
        <v>761963.57703663886</v>
      </c>
      <c r="L84" s="67">
        <f t="shared" si="12"/>
        <v>2.6578286136178242E-2</v>
      </c>
      <c r="M84" s="65">
        <f>SUM(K84:$K$109)</f>
        <v>8571798.4326919634</v>
      </c>
      <c r="N84" s="68">
        <f t="shared" si="13"/>
        <v>11.102079902117282</v>
      </c>
      <c r="O84" s="129">
        <v>80</v>
      </c>
      <c r="P84" s="61">
        <v>500000</v>
      </c>
    </row>
    <row r="85" spans="1:16" x14ac:dyDescent="0.45">
      <c r="A85" s="61">
        <v>81</v>
      </c>
      <c r="B85" s="65">
        <v>240369</v>
      </c>
      <c r="C85" s="65">
        <v>229171</v>
      </c>
      <c r="D85" s="65">
        <v>3615</v>
      </c>
      <c r="E85" s="65">
        <v>3665</v>
      </c>
      <c r="F85" s="61">
        <f t="shared" si="9"/>
        <v>0.96946010618546008</v>
      </c>
      <c r="G85" s="65">
        <f t="shared" si="14"/>
        <v>751837.73404872604</v>
      </c>
      <c r="H85" s="61">
        <f t="shared" si="8"/>
        <v>3.053989381453992E-2</v>
      </c>
      <c r="I85" s="65">
        <f t="shared" si="10"/>
        <v>22961.044563612399</v>
      </c>
      <c r="J85" s="69">
        <v>0.5</v>
      </c>
      <c r="K85" s="65">
        <f t="shared" si="11"/>
        <v>740357.21176691982</v>
      </c>
      <c r="L85" s="67">
        <f t="shared" si="12"/>
        <v>3.1013467821585865E-2</v>
      </c>
      <c r="M85" s="65">
        <f>SUM(K85:$K$109)</f>
        <v>7809834.8556553237</v>
      </c>
      <c r="N85" s="68">
        <f t="shared" si="13"/>
        <v>10.38766013192572</v>
      </c>
      <c r="O85" s="129">
        <v>81</v>
      </c>
      <c r="P85" s="61">
        <v>500000</v>
      </c>
    </row>
    <row r="86" spans="1:16" x14ac:dyDescent="0.45">
      <c r="A86" s="61">
        <v>82</v>
      </c>
      <c r="B86" s="65">
        <v>228241</v>
      </c>
      <c r="C86" s="65">
        <v>231556</v>
      </c>
      <c r="D86" s="65">
        <v>4042</v>
      </c>
      <c r="E86" s="65">
        <v>4068</v>
      </c>
      <c r="F86" s="61">
        <f t="shared" si="9"/>
        <v>0.965326173711196</v>
      </c>
      <c r="G86" s="65">
        <f t="shared" si="14"/>
        <v>728876.6894851136</v>
      </c>
      <c r="H86" s="61">
        <f t="shared" si="8"/>
        <v>3.4673826288803999E-2</v>
      </c>
      <c r="I86" s="65">
        <f t="shared" si="10"/>
        <v>25272.943717165363</v>
      </c>
      <c r="J86" s="69">
        <v>0.5</v>
      </c>
      <c r="K86" s="65">
        <f t="shared" si="11"/>
        <v>716240.21762653091</v>
      </c>
      <c r="L86" s="67">
        <f t="shared" si="12"/>
        <v>3.5285569136168544E-2</v>
      </c>
      <c r="M86" s="65">
        <f>SUM(K86:$K$109)</f>
        <v>7069477.6438884046</v>
      </c>
      <c r="N86" s="68">
        <f t="shared" si="13"/>
        <v>9.6991408092394344</v>
      </c>
      <c r="O86" s="129">
        <v>82</v>
      </c>
      <c r="P86" s="61">
        <v>500000</v>
      </c>
    </row>
    <row r="87" spans="1:16" x14ac:dyDescent="0.45">
      <c r="A87" s="61">
        <v>83</v>
      </c>
      <c r="B87" s="65">
        <v>222468</v>
      </c>
      <c r="C87" s="65">
        <v>218766</v>
      </c>
      <c r="D87" s="65">
        <v>4535</v>
      </c>
      <c r="E87" s="65">
        <v>4703</v>
      </c>
      <c r="F87" s="61">
        <f t="shared" si="9"/>
        <v>0.9589803033602311</v>
      </c>
      <c r="G87" s="65">
        <f t="shared" si="14"/>
        <v>703603.74576794822</v>
      </c>
      <c r="H87" s="61">
        <f t="shared" si="8"/>
        <v>4.1019696639768899E-2</v>
      </c>
      <c r="I87" s="65">
        <f t="shared" si="10"/>
        <v>28861.612206006317</v>
      </c>
      <c r="J87" s="69">
        <v>0.5</v>
      </c>
      <c r="K87" s="65">
        <f t="shared" si="11"/>
        <v>689172.93966494512</v>
      </c>
      <c r="L87" s="67">
        <f t="shared" si="12"/>
        <v>4.1878620800227521E-2</v>
      </c>
      <c r="M87" s="65">
        <f>SUM(K87:$K$109)</f>
        <v>6353237.426261873</v>
      </c>
      <c r="N87" s="68">
        <f t="shared" si="13"/>
        <v>9.0295673729360733</v>
      </c>
      <c r="O87" s="129">
        <v>83</v>
      </c>
      <c r="P87" s="61">
        <v>500000</v>
      </c>
    </row>
    <row r="88" spans="1:16" x14ac:dyDescent="0.45">
      <c r="A88" s="61">
        <v>84</v>
      </c>
      <c r="B88" s="65">
        <v>201114</v>
      </c>
      <c r="C88" s="65">
        <v>211670</v>
      </c>
      <c r="D88" s="65">
        <v>5108</v>
      </c>
      <c r="E88" s="65">
        <v>4829</v>
      </c>
      <c r="F88" s="61">
        <f t="shared" si="9"/>
        <v>0.95299124988686301</v>
      </c>
      <c r="G88" s="65">
        <f t="shared" si="14"/>
        <v>674742.13356194191</v>
      </c>
      <c r="H88" s="61">
        <f t="shared" si="8"/>
        <v>4.7008750113136988E-2</v>
      </c>
      <c r="I88" s="65">
        <f t="shared" si="10"/>
        <v>31718.78434741823</v>
      </c>
      <c r="J88" s="69">
        <v>0.5</v>
      </c>
      <c r="K88" s="65">
        <f t="shared" si="11"/>
        <v>658882.7413882328</v>
      </c>
      <c r="L88" s="67">
        <f t="shared" si="12"/>
        <v>4.8140256763424018E-2</v>
      </c>
      <c r="M88" s="65">
        <f>SUM(K88:$K$109)</f>
        <v>5664064.486596928</v>
      </c>
      <c r="N88" s="68">
        <f t="shared" si="13"/>
        <v>8.3944135172002898</v>
      </c>
      <c r="O88" s="129">
        <v>84</v>
      </c>
      <c r="P88" s="61">
        <v>500000</v>
      </c>
    </row>
    <row r="89" spans="1:16" x14ac:dyDescent="0.45">
      <c r="A89" s="61">
        <v>85</v>
      </c>
      <c r="B89" s="65">
        <v>188506</v>
      </c>
      <c r="C89" s="65">
        <v>190330</v>
      </c>
      <c r="D89" s="65">
        <v>5301</v>
      </c>
      <c r="E89" s="65">
        <v>5375</v>
      </c>
      <c r="F89" s="61">
        <f t="shared" si="9"/>
        <v>0.94516201954382417</v>
      </c>
      <c r="G89" s="65">
        <f t="shared" si="14"/>
        <v>643023.34921452368</v>
      </c>
      <c r="H89" s="61">
        <f t="shared" si="8"/>
        <v>5.4837980456175828E-2</v>
      </c>
      <c r="I89" s="65">
        <f t="shared" si="10"/>
        <v>35262.101857090776</v>
      </c>
      <c r="J89" s="69">
        <v>0.5</v>
      </c>
      <c r="K89" s="65">
        <f t="shared" si="11"/>
        <v>625392.29828597838</v>
      </c>
      <c r="L89" s="67">
        <f t="shared" si="12"/>
        <v>5.6383972034408043E-2</v>
      </c>
      <c r="M89" s="65">
        <f>SUM(K89:$K$109)</f>
        <v>5005181.7452086946</v>
      </c>
      <c r="N89" s="68">
        <f t="shared" si="13"/>
        <v>7.7838258149143504</v>
      </c>
      <c r="O89" s="129">
        <v>85</v>
      </c>
      <c r="P89" s="61">
        <v>500000</v>
      </c>
    </row>
    <row r="90" spans="1:16" x14ac:dyDescent="0.45">
      <c r="A90" s="61">
        <v>86</v>
      </c>
      <c r="B90" s="65">
        <v>173704</v>
      </c>
      <c r="C90" s="65">
        <v>176490</v>
      </c>
      <c r="D90" s="65">
        <v>5780</v>
      </c>
      <c r="E90" s="65">
        <v>5769</v>
      </c>
      <c r="F90" s="61">
        <f t="shared" si="9"/>
        <v>0.93613031374437927</v>
      </c>
      <c r="G90" s="65">
        <f t="shared" si="14"/>
        <v>607761.24735743296</v>
      </c>
      <c r="H90" s="61">
        <f t="shared" si="8"/>
        <v>6.3869686255620728E-2</v>
      </c>
      <c r="I90" s="65">
        <f t="shared" si="10"/>
        <v>38817.520187043949</v>
      </c>
      <c r="J90" s="69">
        <v>0.5</v>
      </c>
      <c r="K90" s="65">
        <f t="shared" si="11"/>
        <v>588352.48726391105</v>
      </c>
      <c r="L90" s="67">
        <f t="shared" si="12"/>
        <v>6.5976639900957854E-2</v>
      </c>
      <c r="M90" s="65">
        <f>SUM(K90:$K$109)</f>
        <v>4379789.4469227158</v>
      </c>
      <c r="N90" s="68">
        <f t="shared" si="13"/>
        <v>7.2064309232715846</v>
      </c>
      <c r="O90" s="129">
        <v>86</v>
      </c>
      <c r="P90" s="61">
        <v>500000</v>
      </c>
    </row>
    <row r="91" spans="1:16" x14ac:dyDescent="0.45">
      <c r="A91" s="61">
        <v>87</v>
      </c>
      <c r="B91" s="65">
        <v>160844</v>
      </c>
      <c r="C91" s="65">
        <v>161079</v>
      </c>
      <c r="D91" s="65">
        <v>6020</v>
      </c>
      <c r="E91" s="65">
        <v>6336</v>
      </c>
      <c r="F91" s="61">
        <f t="shared" si="9"/>
        <v>0.92600041192085836</v>
      </c>
      <c r="G91" s="65">
        <f t="shared" si="14"/>
        <v>568943.72717038903</v>
      </c>
      <c r="H91" s="61">
        <f t="shared" si="8"/>
        <v>7.3999588079141643E-2</v>
      </c>
      <c r="I91" s="65">
        <f t="shared" si="10"/>
        <v>42101.601450820337</v>
      </c>
      <c r="J91" s="69">
        <v>0.5</v>
      </c>
      <c r="K91" s="65">
        <f t="shared" si="11"/>
        <v>547892.92644497892</v>
      </c>
      <c r="L91" s="67">
        <f t="shared" si="12"/>
        <v>7.6842754156360341E-2</v>
      </c>
      <c r="M91" s="65">
        <f>SUM(K91:$K$109)</f>
        <v>3791436.9596588043</v>
      </c>
      <c r="N91" s="68">
        <f t="shared" si="13"/>
        <v>6.6639929022775446</v>
      </c>
      <c r="O91" s="129">
        <v>87</v>
      </c>
      <c r="P91" s="61">
        <v>500000</v>
      </c>
    </row>
    <row r="92" spans="1:16" x14ac:dyDescent="0.45">
      <c r="A92" s="61">
        <v>88</v>
      </c>
      <c r="B92" s="65">
        <v>147258</v>
      </c>
      <c r="C92" s="65">
        <v>147453</v>
      </c>
      <c r="D92" s="65">
        <v>6401</v>
      </c>
      <c r="E92" s="65">
        <v>6508</v>
      </c>
      <c r="F92" s="61">
        <f t="shared" si="9"/>
        <v>0.91603976538882526</v>
      </c>
      <c r="G92" s="65">
        <f t="shared" si="14"/>
        <v>526842.12571956869</v>
      </c>
      <c r="H92" s="61">
        <f t="shared" si="8"/>
        <v>8.3960234611174744E-2</v>
      </c>
      <c r="I92" s="65">
        <f t="shared" si="10"/>
        <v>44233.788478465009</v>
      </c>
      <c r="J92" s="69">
        <v>0.5</v>
      </c>
      <c r="K92" s="65">
        <f t="shared" si="11"/>
        <v>504725.23148033622</v>
      </c>
      <c r="L92" s="67">
        <f t="shared" si="12"/>
        <v>8.7639344577106468E-2</v>
      </c>
      <c r="M92" s="65">
        <f>SUM(K92:$K$109)</f>
        <v>3243544.0332138254</v>
      </c>
      <c r="N92" s="68">
        <f t="shared" si="13"/>
        <v>6.1565768469705144</v>
      </c>
      <c r="O92" s="129">
        <v>88</v>
      </c>
      <c r="P92" s="61">
        <v>500000</v>
      </c>
    </row>
    <row r="93" spans="1:16" x14ac:dyDescent="0.45">
      <c r="A93" s="61">
        <v>89</v>
      </c>
      <c r="B93" s="65">
        <v>128254</v>
      </c>
      <c r="C93" s="65">
        <v>133316</v>
      </c>
      <c r="D93" s="65">
        <v>6689</v>
      </c>
      <c r="E93" s="65">
        <v>6297</v>
      </c>
      <c r="F93" s="61">
        <f t="shared" si="9"/>
        <v>0.90547099397711306</v>
      </c>
      <c r="G93" s="65">
        <f t="shared" si="14"/>
        <v>482608.3372411037</v>
      </c>
      <c r="H93" s="61">
        <f t="shared" si="8"/>
        <v>9.4529006022886941E-2</v>
      </c>
      <c r="I93" s="65">
        <f t="shared" si="10"/>
        <v>45620.486417759741</v>
      </c>
      <c r="J93" s="69">
        <v>0.5</v>
      </c>
      <c r="K93" s="65">
        <f t="shared" si="11"/>
        <v>459798.09403222386</v>
      </c>
      <c r="L93" s="67">
        <f t="shared" si="12"/>
        <v>9.9218520063205265E-2</v>
      </c>
      <c r="M93" s="65">
        <f>SUM(K93:$K$109)</f>
        <v>2738818.8017334896</v>
      </c>
      <c r="N93" s="68">
        <f t="shared" si="13"/>
        <v>5.6750341641222368</v>
      </c>
      <c r="O93" s="129">
        <v>88</v>
      </c>
      <c r="P93" s="61">
        <v>0</v>
      </c>
    </row>
    <row r="94" spans="1:16" x14ac:dyDescent="0.45">
      <c r="A94" s="61">
        <v>90</v>
      </c>
      <c r="B94" s="65">
        <v>113751</v>
      </c>
      <c r="C94" s="65">
        <v>114779</v>
      </c>
      <c r="D94" s="65">
        <v>6685</v>
      </c>
      <c r="E94" s="65">
        <v>6591</v>
      </c>
      <c r="F94" s="61">
        <f t="shared" si="9"/>
        <v>0.89020973511907353</v>
      </c>
      <c r="G94" s="65">
        <f t="shared" si="14"/>
        <v>436987.85082334396</v>
      </c>
      <c r="H94" s="61">
        <f t="shared" si="8"/>
        <v>0.10979026488092647</v>
      </c>
      <c r="I94" s="65">
        <f t="shared" si="10"/>
        <v>47977.011891641712</v>
      </c>
      <c r="J94" s="69">
        <v>0.5</v>
      </c>
      <c r="K94" s="65">
        <f t="shared" si="11"/>
        <v>412999.34487752314</v>
      </c>
      <c r="L94" s="67">
        <f t="shared" si="12"/>
        <v>0.11616728328193721</v>
      </c>
      <c r="M94" s="65">
        <f>SUM(K94:$K$109)</f>
        <v>2279020.7077012653</v>
      </c>
      <c r="N94" s="68">
        <f t="shared" si="13"/>
        <v>5.2152953529652679</v>
      </c>
      <c r="O94" s="129"/>
    </row>
    <row r="95" spans="1:16" x14ac:dyDescent="0.45">
      <c r="A95" s="61">
        <v>91</v>
      </c>
      <c r="B95" s="65">
        <v>98682</v>
      </c>
      <c r="C95" s="65">
        <v>99678</v>
      </c>
      <c r="D95" s="65">
        <v>6868</v>
      </c>
      <c r="E95" s="65">
        <v>6418</v>
      </c>
      <c r="F95" s="61">
        <f t="shared" si="9"/>
        <v>0.87469471363161699</v>
      </c>
      <c r="G95" s="65">
        <f t="shared" si="14"/>
        <v>389010.83893170225</v>
      </c>
      <c r="H95" s="61">
        <f t="shared" si="8"/>
        <v>0.12530528636838301</v>
      </c>
      <c r="I95" s="65">
        <f t="shared" si="10"/>
        <v>48745.11457274187</v>
      </c>
      <c r="J95" s="69">
        <v>0.5</v>
      </c>
      <c r="K95" s="65">
        <f t="shared" si="11"/>
        <v>364638.28164533136</v>
      </c>
      <c r="L95" s="67">
        <f t="shared" si="12"/>
        <v>0.13368073794334692</v>
      </c>
      <c r="M95" s="65">
        <f>SUM(K95:$K$109)</f>
        <v>1866021.3628237429</v>
      </c>
      <c r="N95" s="68">
        <f t="shared" si="13"/>
        <v>4.7968364273555784</v>
      </c>
      <c r="O95" s="129"/>
    </row>
    <row r="96" spans="1:16" x14ac:dyDescent="0.45">
      <c r="A96" s="61">
        <v>92</v>
      </c>
      <c r="B96" s="65">
        <v>83977</v>
      </c>
      <c r="C96" s="65">
        <v>85351</v>
      </c>
      <c r="D96" s="65">
        <v>6577</v>
      </c>
      <c r="E96" s="65">
        <v>6491</v>
      </c>
      <c r="F96" s="61">
        <f t="shared" si="9"/>
        <v>0.85668998244540284</v>
      </c>
      <c r="G96" s="65">
        <f t="shared" si="14"/>
        <v>340265.7243589604</v>
      </c>
      <c r="H96" s="61">
        <f t="shared" si="8"/>
        <v>0.14331001755459716</v>
      </c>
      <c r="I96" s="65">
        <f t="shared" si="10"/>
        <v>48763.486931110332</v>
      </c>
      <c r="J96" s="69">
        <v>0.5</v>
      </c>
      <c r="K96" s="65">
        <f t="shared" si="11"/>
        <v>315883.98089340527</v>
      </c>
      <c r="L96" s="67">
        <f t="shared" si="12"/>
        <v>0.15437150941682454</v>
      </c>
      <c r="M96" s="65">
        <f>SUM(K96:$K$109)</f>
        <v>1501383.0811784114</v>
      </c>
      <c r="N96" s="68">
        <f t="shared" si="13"/>
        <v>4.4123841271609834</v>
      </c>
      <c r="O96" s="129"/>
    </row>
    <row r="97" spans="1:15" x14ac:dyDescent="0.45">
      <c r="A97" s="61">
        <v>93</v>
      </c>
      <c r="B97" s="65">
        <v>69913</v>
      </c>
      <c r="C97" s="65">
        <v>71181</v>
      </c>
      <c r="D97" s="65">
        <v>6193</v>
      </c>
      <c r="E97" s="65">
        <v>6048</v>
      </c>
      <c r="F97" s="61">
        <f t="shared" si="9"/>
        <v>0.84037672175533518</v>
      </c>
      <c r="G97" s="65">
        <f t="shared" si="14"/>
        <v>291502.23742785008</v>
      </c>
      <c r="H97" s="61">
        <f t="shared" si="8"/>
        <v>0.15962327824466482</v>
      </c>
      <c r="I97" s="65">
        <f t="shared" si="10"/>
        <v>46530.542753888061</v>
      </c>
      <c r="J97" s="69">
        <v>0.5</v>
      </c>
      <c r="K97" s="65">
        <f t="shared" si="11"/>
        <v>268236.96605090605</v>
      </c>
      <c r="L97" s="67">
        <f t="shared" si="12"/>
        <v>0.17346804744673963</v>
      </c>
      <c r="M97" s="65">
        <f>SUM(K97:$K$109)</f>
        <v>1185499.1002850062</v>
      </c>
      <c r="N97" s="68">
        <f t="shared" si="13"/>
        <v>4.0668610668157559</v>
      </c>
      <c r="O97" s="129"/>
    </row>
    <row r="98" spans="1:15" x14ac:dyDescent="0.45">
      <c r="A98" s="61">
        <v>94</v>
      </c>
      <c r="B98" s="65">
        <v>33683</v>
      </c>
      <c r="C98" s="65">
        <v>57975</v>
      </c>
      <c r="D98" s="65">
        <v>5780</v>
      </c>
      <c r="E98" s="65">
        <v>3736</v>
      </c>
      <c r="F98" s="61">
        <f t="shared" si="9"/>
        <v>0.80847959721748719</v>
      </c>
      <c r="G98" s="65">
        <f t="shared" si="14"/>
        <v>244971.69467396202</v>
      </c>
      <c r="H98" s="61">
        <f t="shared" si="8"/>
        <v>0.19152040278251281</v>
      </c>
      <c r="I98" s="65">
        <f t="shared" si="10"/>
        <v>46917.077634271955</v>
      </c>
      <c r="J98" s="70">
        <v>0.5</v>
      </c>
      <c r="K98" s="65">
        <f t="shared" si="11"/>
        <v>221513.15585682602</v>
      </c>
      <c r="L98" s="67">
        <f t="shared" si="12"/>
        <v>0.21180266902339917</v>
      </c>
      <c r="M98" s="65">
        <f>SUM(K98:$K$109)</f>
        <v>917262.13423410023</v>
      </c>
      <c r="N98" s="68">
        <f t="shared" si="13"/>
        <v>3.7443596716547343</v>
      </c>
      <c r="O98" s="129"/>
    </row>
    <row r="99" spans="1:15" x14ac:dyDescent="0.45">
      <c r="A99" s="61">
        <v>95</v>
      </c>
      <c r="B99" s="65">
        <v>22844</v>
      </c>
      <c r="C99" s="65">
        <v>27133</v>
      </c>
      <c r="D99" s="65">
        <v>2645</v>
      </c>
      <c r="E99" s="65">
        <v>2539</v>
      </c>
      <c r="F99" s="61">
        <f t="shared" si="9"/>
        <v>0.80990323108801199</v>
      </c>
      <c r="G99" s="65">
        <f t="shared" si="14"/>
        <v>198054.61703969006</v>
      </c>
      <c r="H99" s="61">
        <f t="shared" si="8"/>
        <v>0.19009676891198801</v>
      </c>
      <c r="I99" s="65">
        <f t="shared" si="10"/>
        <v>37649.542767346247</v>
      </c>
      <c r="J99" s="70">
        <v>0.5</v>
      </c>
      <c r="K99" s="65">
        <f t="shared" si="11"/>
        <v>179229.84565601693</v>
      </c>
      <c r="L99" s="67">
        <f t="shared" si="12"/>
        <v>0.21006290905145525</v>
      </c>
      <c r="M99" s="65">
        <f>SUM(K99:$K$109)</f>
        <v>695748.97837727412</v>
      </c>
      <c r="N99" s="68">
        <f t="shared" si="13"/>
        <v>3.5129147140147019</v>
      </c>
      <c r="O99" s="129"/>
    </row>
    <row r="100" spans="1:15" x14ac:dyDescent="0.45">
      <c r="A100" s="61">
        <v>96</v>
      </c>
      <c r="B100" s="65">
        <v>16449</v>
      </c>
      <c r="C100" s="65">
        <v>17937</v>
      </c>
      <c r="D100" s="65">
        <v>2371</v>
      </c>
      <c r="E100" s="65">
        <v>2010</v>
      </c>
      <c r="F100" s="61">
        <f t="shared" si="9"/>
        <v>0.77531871840086164</v>
      </c>
      <c r="G100" s="65">
        <f t="shared" si="14"/>
        <v>160405.0742723438</v>
      </c>
      <c r="H100" s="61">
        <f t="shared" si="8"/>
        <v>0.22468128159913836</v>
      </c>
      <c r="I100" s="65">
        <f t="shared" si="10"/>
        <v>36040.01766251518</v>
      </c>
      <c r="J100" s="70">
        <v>0.5</v>
      </c>
      <c r="K100" s="65">
        <f t="shared" si="11"/>
        <v>142385.06544108622</v>
      </c>
      <c r="L100" s="67">
        <f t="shared" si="12"/>
        <v>0.25311655791194781</v>
      </c>
      <c r="M100" s="65">
        <f>SUM(K100:$K$109)</f>
        <v>516519.13272125722</v>
      </c>
      <c r="N100" s="68">
        <f t="shared" si="13"/>
        <v>3.2200922262863396</v>
      </c>
      <c r="O100" s="129"/>
    </row>
    <row r="101" spans="1:15" x14ac:dyDescent="0.45">
      <c r="A101" s="61">
        <v>97</v>
      </c>
      <c r="B101" s="65">
        <v>11295</v>
      </c>
      <c r="C101" s="65">
        <v>12696</v>
      </c>
      <c r="D101" s="65">
        <v>1739</v>
      </c>
      <c r="E101" s="65">
        <v>1494</v>
      </c>
      <c r="F101" s="61">
        <f t="shared" si="9"/>
        <v>0.76319282620125661</v>
      </c>
      <c r="G101" s="65">
        <f t="shared" si="14"/>
        <v>124365.05660982862</v>
      </c>
      <c r="H101" s="61">
        <f t="shared" si="8"/>
        <v>0.23680717379874339</v>
      </c>
      <c r="I101" s="65">
        <f t="shared" si="10"/>
        <v>29450.537575094248</v>
      </c>
      <c r="J101" s="70">
        <v>0.5</v>
      </c>
      <c r="K101" s="65">
        <f t="shared" si="11"/>
        <v>109639.78782228151</v>
      </c>
      <c r="L101" s="67">
        <f t="shared" si="12"/>
        <v>0.26861177096431021</v>
      </c>
      <c r="M101" s="65">
        <f>SUM(K101:$K$109)</f>
        <v>374134.06728017097</v>
      </c>
      <c r="N101" s="68">
        <f t="shared" si="13"/>
        <v>3.0083536121721428</v>
      </c>
      <c r="O101" s="129"/>
    </row>
    <row r="102" spans="1:15" x14ac:dyDescent="0.45">
      <c r="A102" s="61">
        <v>98</v>
      </c>
      <c r="B102" s="65">
        <v>9659</v>
      </c>
      <c r="C102" s="65">
        <v>8544</v>
      </c>
      <c r="D102" s="65">
        <v>1328</v>
      </c>
      <c r="E102" s="65">
        <v>1243</v>
      </c>
      <c r="F102" s="61">
        <f t="shared" si="9"/>
        <v>0.75410123795158845</v>
      </c>
      <c r="G102" s="65">
        <f t="shared" si="14"/>
        <v>94914.519034734374</v>
      </c>
      <c r="H102" s="61">
        <f t="shared" si="8"/>
        <v>0.24589876204841155</v>
      </c>
      <c r="I102" s="65">
        <f t="shared" si="10"/>
        <v>23339.362731061578</v>
      </c>
      <c r="J102" s="70">
        <v>0.5</v>
      </c>
      <c r="K102" s="65">
        <f t="shared" si="11"/>
        <v>83244.837669203596</v>
      </c>
      <c r="L102" s="67">
        <f t="shared" si="12"/>
        <v>0.28037009122183643</v>
      </c>
      <c r="M102" s="65">
        <f>SUM(K102:$K$109)</f>
        <v>264494.2794578895</v>
      </c>
      <c r="N102" s="68">
        <f t="shared" si="13"/>
        <v>2.7866577437019586</v>
      </c>
      <c r="O102" s="129"/>
    </row>
    <row r="103" spans="1:15" x14ac:dyDescent="0.45">
      <c r="A103" s="61">
        <v>99</v>
      </c>
      <c r="B103" s="65">
        <v>11058</v>
      </c>
      <c r="C103" s="65">
        <v>7031</v>
      </c>
      <c r="D103" s="65">
        <v>1523</v>
      </c>
      <c r="E103" s="65">
        <v>1781</v>
      </c>
      <c r="F103" s="61">
        <f>(1-D103/(C103+D103))*(1-E103/B103)</f>
        <v>0.68957073661764212</v>
      </c>
      <c r="G103" s="65">
        <f t="shared" si="14"/>
        <v>71575.156303672804</v>
      </c>
      <c r="H103" s="61">
        <f t="shared" si="8"/>
        <v>0.31042926338235788</v>
      </c>
      <c r="I103" s="65">
        <f t="shared" si="10"/>
        <v>22219.023047826278</v>
      </c>
      <c r="J103" s="70">
        <v>0.5</v>
      </c>
      <c r="K103" s="65">
        <f t="shared" si="11"/>
        <v>60465.64477975967</v>
      </c>
      <c r="L103" s="67">
        <f t="shared" si="12"/>
        <v>0.36746524623622134</v>
      </c>
      <c r="M103" s="65">
        <f>SUM(K103:$K$109)</f>
        <v>181249.44178868589</v>
      </c>
      <c r="N103" s="68">
        <f t="shared" si="13"/>
        <v>2.5322954380944225</v>
      </c>
      <c r="O103" s="129"/>
    </row>
    <row r="104" spans="1:15" x14ac:dyDescent="0.45">
      <c r="A104" s="61">
        <v>100</v>
      </c>
      <c r="B104" s="65">
        <v>7200</v>
      </c>
      <c r="C104" s="65">
        <v>7878</v>
      </c>
      <c r="D104" s="65">
        <v>1476</v>
      </c>
      <c r="E104" s="65">
        <v>1256</v>
      </c>
      <c r="F104" s="61">
        <f>(1-D104/(C104+D104))*(1-E104/B104)</f>
        <v>0.69528829021452498</v>
      </c>
      <c r="G104" s="65">
        <f t="shared" si="14"/>
        <v>49356.133255846529</v>
      </c>
      <c r="H104" s="61">
        <f t="shared" si="8"/>
        <v>0.30471170978547502</v>
      </c>
      <c r="I104" s="65">
        <f t="shared" si="10"/>
        <v>15039.391752788739</v>
      </c>
      <c r="J104" s="70">
        <v>0.5</v>
      </c>
      <c r="K104" s="65">
        <f t="shared" si="11"/>
        <v>41836.43737945216</v>
      </c>
      <c r="L104" s="67">
        <f t="shared" si="12"/>
        <v>0.35948069899888968</v>
      </c>
      <c r="M104" s="65">
        <f>SUM(K104:$K$109)</f>
        <v>120783.79700892622</v>
      </c>
      <c r="N104" s="68">
        <f t="shared" si="13"/>
        <v>2.4471892152252153</v>
      </c>
      <c r="O104" s="129"/>
    </row>
    <row r="105" spans="1:15" x14ac:dyDescent="0.45">
      <c r="A105" s="61">
        <v>101</v>
      </c>
      <c r="B105" s="65">
        <v>4518</v>
      </c>
      <c r="C105" s="65">
        <v>4873</v>
      </c>
      <c r="D105" s="65">
        <v>1117</v>
      </c>
      <c r="E105" s="65">
        <v>880</v>
      </c>
      <c r="F105" s="61">
        <f t="shared" ref="F105:F108" si="15">(1-D105/(C105+D105))*(1-E105/B105)</f>
        <v>0.65506750589923735</v>
      </c>
      <c r="G105" s="65">
        <f t="shared" si="14"/>
        <v>34316.74150305779</v>
      </c>
      <c r="H105" s="61">
        <f t="shared" si="8"/>
        <v>0.34493249410076265</v>
      </c>
      <c r="I105" s="65">
        <f t="shared" si="10"/>
        <v>11836.959236060879</v>
      </c>
      <c r="J105" s="70">
        <v>0.5</v>
      </c>
      <c r="K105" s="65">
        <f t="shared" si="11"/>
        <v>28398.261885027354</v>
      </c>
      <c r="L105" s="67">
        <f t="shared" si="12"/>
        <v>0.41681984918597342</v>
      </c>
      <c r="M105" s="65">
        <f>SUM(K105:$K$109)</f>
        <v>78947.359629474071</v>
      </c>
      <c r="N105" s="68">
        <f t="shared" si="13"/>
        <v>2.3005494161629381</v>
      </c>
      <c r="O105" s="129"/>
    </row>
    <row r="106" spans="1:15" x14ac:dyDescent="0.45">
      <c r="A106" s="61">
        <v>102</v>
      </c>
      <c r="B106" s="65">
        <v>2866</v>
      </c>
      <c r="C106" s="65">
        <v>2968</v>
      </c>
      <c r="D106" s="65">
        <v>711</v>
      </c>
      <c r="E106" s="65">
        <v>560</v>
      </c>
      <c r="F106" s="61">
        <f t="shared" si="15"/>
        <v>0.64910839458293579</v>
      </c>
      <c r="G106" s="65">
        <f t="shared" si="14"/>
        <v>22479.782266996914</v>
      </c>
      <c r="H106" s="61">
        <f t="shared" si="8"/>
        <v>0.35089160541706421</v>
      </c>
      <c r="I106" s="65">
        <f t="shared" si="10"/>
        <v>7887.9668890925986</v>
      </c>
      <c r="J106" s="70">
        <v>0.5</v>
      </c>
      <c r="K106" s="65">
        <f t="shared" si="11"/>
        <v>18535.798822450615</v>
      </c>
      <c r="L106" s="67">
        <f t="shared" si="12"/>
        <v>0.42555311290596604</v>
      </c>
      <c r="M106" s="65">
        <f>SUM(K106:$K$109)</f>
        <v>50549.097744446721</v>
      </c>
      <c r="N106" s="68">
        <f t="shared" si="13"/>
        <v>2.2486471240719719</v>
      </c>
      <c r="O106" s="129"/>
    </row>
    <row r="107" spans="1:15" x14ac:dyDescent="0.45">
      <c r="A107" s="61">
        <v>103</v>
      </c>
      <c r="B107" s="65">
        <v>1812</v>
      </c>
      <c r="C107" s="65">
        <v>1979</v>
      </c>
      <c r="D107" s="65">
        <v>413</v>
      </c>
      <c r="E107" s="65">
        <v>351</v>
      </c>
      <c r="F107" s="61">
        <f t="shared" si="15"/>
        <v>0.66707803605838445</v>
      </c>
      <c r="G107" s="65">
        <f t="shared" si="14"/>
        <v>14591.815377904315</v>
      </c>
      <c r="H107" s="61">
        <f t="shared" si="8"/>
        <v>0.33292196394161555</v>
      </c>
      <c r="I107" s="65">
        <f t="shared" si="10"/>
        <v>4857.935833085372</v>
      </c>
      <c r="J107" s="70">
        <v>0.5</v>
      </c>
      <c r="K107" s="65">
        <f t="shared" si="11"/>
        <v>12162.847461361629</v>
      </c>
      <c r="L107" s="67">
        <f t="shared" si="12"/>
        <v>0.39940777425005436</v>
      </c>
      <c r="M107" s="65">
        <f>SUM(K107:$K$109)</f>
        <v>32013.298921996102</v>
      </c>
      <c r="N107" s="68">
        <f t="shared" si="13"/>
        <v>2.1939215987115834</v>
      </c>
      <c r="O107" s="129"/>
    </row>
    <row r="108" spans="1:15" x14ac:dyDescent="0.45">
      <c r="A108" s="61">
        <v>104</v>
      </c>
      <c r="B108" s="65">
        <v>889</v>
      </c>
      <c r="C108" s="65">
        <v>1214</v>
      </c>
      <c r="D108" s="65">
        <v>291</v>
      </c>
      <c r="E108" s="65">
        <v>224</v>
      </c>
      <c r="F108" s="61">
        <f t="shared" si="15"/>
        <v>0.60339550579433388</v>
      </c>
      <c r="G108" s="65">
        <f t="shared" si="14"/>
        <v>9733.879544818943</v>
      </c>
      <c r="H108" s="61">
        <f t="shared" si="8"/>
        <v>0.39660449420566612</v>
      </c>
      <c r="I108" s="65">
        <f t="shared" si="10"/>
        <v>3860.5003735317964</v>
      </c>
      <c r="J108" s="70">
        <v>0.5</v>
      </c>
      <c r="K108" s="65">
        <f t="shared" si="11"/>
        <v>7803.6293580530446</v>
      </c>
      <c r="L108" s="67">
        <f t="shared" si="12"/>
        <v>0.49470575759058943</v>
      </c>
      <c r="M108" s="65">
        <f>SUM(K108:$K$109)</f>
        <v>19850.451460634471</v>
      </c>
      <c r="N108" s="68">
        <f t="shared" si="13"/>
        <v>2.0393155030565673</v>
      </c>
      <c r="O108" s="129"/>
    </row>
    <row r="109" spans="1:15" x14ac:dyDescent="0.45">
      <c r="A109" s="61">
        <v>105</v>
      </c>
      <c r="B109" s="65">
        <v>1177</v>
      </c>
      <c r="C109" s="65">
        <v>1272</v>
      </c>
      <c r="D109" s="65">
        <v>298.5</v>
      </c>
      <c r="E109" s="65">
        <v>298.5</v>
      </c>
      <c r="F109" s="61">
        <v>0</v>
      </c>
      <c r="G109" s="65">
        <f t="shared" si="14"/>
        <v>5873.3791712871462</v>
      </c>
      <c r="H109" s="61">
        <v>1</v>
      </c>
      <c r="I109" s="65">
        <f t="shared" si="10"/>
        <v>5873.3791712871462</v>
      </c>
      <c r="J109" s="70">
        <v>0.5</v>
      </c>
      <c r="K109" s="79">
        <f>N109*G109</f>
        <v>12046.822102581425</v>
      </c>
      <c r="L109" s="71">
        <f>2*(D109+E109)/(B109+C109)</f>
        <v>0.48754593711719069</v>
      </c>
      <c r="M109" s="65">
        <f>I109/L109</f>
        <v>12046.822102581425</v>
      </c>
      <c r="N109" s="80">
        <f>1/L109</f>
        <v>2.0510887772194306</v>
      </c>
      <c r="O109" s="129"/>
    </row>
    <row r="110" spans="1:15" x14ac:dyDescent="0.45">
      <c r="B110" s="65"/>
      <c r="C110" s="65"/>
      <c r="D110" s="65"/>
      <c r="E110" s="65"/>
      <c r="G110" s="65"/>
      <c r="I110" s="65"/>
      <c r="J110" s="65"/>
      <c r="K110" s="69"/>
      <c r="L110" s="69"/>
    </row>
    <row r="111" spans="1:15" x14ac:dyDescent="0.45">
      <c r="B111" s="65"/>
      <c r="C111" s="65"/>
      <c r="D111" s="65"/>
      <c r="E111" s="65"/>
      <c r="G111" s="65"/>
      <c r="I111" s="65"/>
      <c r="J111" s="65"/>
      <c r="K111" s="69"/>
      <c r="L111" s="6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Enoncé</vt:lpstr>
      <vt:lpstr>Ex-1corr</vt:lpstr>
      <vt:lpstr>T 73</vt:lpstr>
      <vt:lpstr>Pop 1.1. 2014</vt:lpstr>
      <vt:lpstr>Pop 1.1. 2015 </vt:lpstr>
      <vt:lpstr>t35</vt:lpstr>
      <vt:lpstr>Calculs 1a0</vt:lpstr>
      <vt:lpstr>Homme a</vt:lpstr>
      <vt:lpstr>Femmes a</vt:lpstr>
      <vt:lpstr>Homme exp</vt:lpstr>
      <vt:lpstr>Femme exp</vt:lpstr>
      <vt:lpstr>Homme F</vt:lpstr>
      <vt:lpstr>Femme F</vt:lpstr>
    </vt:vector>
  </TitlesOfParts>
  <Company>INSEE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BNP6HUS</dc:creator>
  <cp:lastModifiedBy>Alexandre Avdeev</cp:lastModifiedBy>
  <cp:lastPrinted>2003-06-12T14:08:00Z</cp:lastPrinted>
  <dcterms:created xsi:type="dcterms:W3CDTF">1999-10-18T13:57:25Z</dcterms:created>
  <dcterms:modified xsi:type="dcterms:W3CDTF">2023-02-01T09:11:55Z</dcterms:modified>
</cp:coreProperties>
</file>