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Documents\At_use\2-Cours\1 - Demographie\6-Demographic tools\My_Tools\Mortality\"/>
    </mc:Choice>
  </mc:AlternateContent>
  <xr:revisionPtr revIDLastSave="0" documentId="8_{0153D63C-8AFD-4F26-9B65-067A0847D394}" xr6:coauthVersionLast="44" xr6:coauthVersionMax="44" xr10:uidLastSave="{00000000-0000-0000-0000-000000000000}"/>
  <bookViews>
    <workbookView xWindow="3900" yWindow="3900" windowWidth="30170" windowHeight="15560" xr2:uid="{00000000-000D-0000-FFFF-FFFF00000000}"/>
  </bookViews>
  <sheets>
    <sheet name="Instructions" sheetId="4" r:id="rId1"/>
    <sheet name="Données (formule longue)" sheetId="1" r:id="rId2"/>
    <sheet name="Données (formule courte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" i="2" l="1"/>
  <c r="G27" i="2"/>
  <c r="G26" i="2"/>
  <c r="C26" i="2"/>
  <c r="D26" i="2" s="1"/>
  <c r="G25" i="2"/>
  <c r="D25" i="2"/>
  <c r="I25" i="2" s="1"/>
  <c r="Q25" i="2" s="1"/>
  <c r="C25" i="2"/>
  <c r="K25" i="2" s="1"/>
  <c r="G24" i="2"/>
  <c r="C24" i="2"/>
  <c r="D24" i="2" s="1"/>
  <c r="K23" i="2"/>
  <c r="G23" i="2"/>
  <c r="C23" i="2"/>
  <c r="D23" i="2" s="1"/>
  <c r="G22" i="2"/>
  <c r="C22" i="2"/>
  <c r="K22" i="2" s="1"/>
  <c r="G21" i="2"/>
  <c r="C21" i="2"/>
  <c r="K21" i="2" s="1"/>
  <c r="G20" i="2"/>
  <c r="C20" i="2"/>
  <c r="K20" i="2" s="1"/>
  <c r="G19" i="2"/>
  <c r="C19" i="2"/>
  <c r="K19" i="2" s="1"/>
  <c r="K18" i="2"/>
  <c r="G18" i="2"/>
  <c r="C18" i="2"/>
  <c r="D18" i="2" s="1"/>
  <c r="G17" i="2"/>
  <c r="C17" i="2"/>
  <c r="K17" i="2" s="1"/>
  <c r="G16" i="2"/>
  <c r="C16" i="2"/>
  <c r="D16" i="2" s="1"/>
  <c r="G15" i="2"/>
  <c r="C15" i="2"/>
  <c r="K15" i="2" s="1"/>
  <c r="G14" i="2"/>
  <c r="C14" i="2"/>
  <c r="G13" i="2"/>
  <c r="C13" i="2"/>
  <c r="K13" i="2" s="1"/>
  <c r="G12" i="2"/>
  <c r="C12" i="2"/>
  <c r="K12" i="2" s="1"/>
  <c r="G11" i="2"/>
  <c r="C11" i="2"/>
  <c r="K11" i="2" s="1"/>
  <c r="K10" i="2"/>
  <c r="G10" i="2"/>
  <c r="C10" i="2"/>
  <c r="D10" i="2" s="1"/>
  <c r="G9" i="2"/>
  <c r="C9" i="2"/>
  <c r="K9" i="2" s="1"/>
  <c r="G8" i="2"/>
  <c r="C8" i="2"/>
  <c r="D8" i="2" s="1"/>
  <c r="G7" i="2"/>
  <c r="C7" i="2"/>
  <c r="K7" i="2" s="1"/>
  <c r="K26" i="2" l="1"/>
  <c r="D9" i="2"/>
  <c r="I9" i="2" s="1"/>
  <c r="Q9" i="2" s="1"/>
  <c r="D17" i="2"/>
  <c r="I17" i="2" s="1"/>
  <c r="Q17" i="2" s="1"/>
  <c r="D22" i="2"/>
  <c r="D12" i="2"/>
  <c r="I12" i="2" s="1"/>
  <c r="Q12" i="2" s="1"/>
  <c r="D15" i="2"/>
  <c r="D20" i="2"/>
  <c r="I20" i="2" s="1"/>
  <c r="Q20" i="2" s="1"/>
  <c r="D7" i="2"/>
  <c r="I7" i="2" s="1"/>
  <c r="Q7" i="2" s="1"/>
  <c r="I10" i="2"/>
  <c r="Q10" i="2" s="1"/>
  <c r="I16" i="2"/>
  <c r="Q16" i="2" s="1"/>
  <c r="I26" i="2"/>
  <c r="Q26" i="2" s="1"/>
  <c r="D14" i="2"/>
  <c r="K14" i="2"/>
  <c r="I24" i="2"/>
  <c r="Q24" i="2" s="1"/>
  <c r="I18" i="2"/>
  <c r="Q18" i="2" s="1"/>
  <c r="I8" i="2"/>
  <c r="Q8" i="2" s="1"/>
  <c r="K8" i="2"/>
  <c r="D13" i="2"/>
  <c r="I15" i="2"/>
  <c r="Q15" i="2" s="1"/>
  <c r="K16" i="2"/>
  <c r="D21" i="2"/>
  <c r="I23" i="2"/>
  <c r="Q23" i="2" s="1"/>
  <c r="K24" i="2"/>
  <c r="D11" i="2"/>
  <c r="D19" i="2"/>
  <c r="I22" i="2"/>
  <c r="Q22" i="2" s="1"/>
  <c r="D8" i="1"/>
  <c r="Q8" i="1" s="1"/>
  <c r="Q9" i="1"/>
  <c r="Q14" i="1"/>
  <c r="Q17" i="1"/>
  <c r="Q22" i="1"/>
  <c r="Q2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/>
  <c r="K27" i="1"/>
  <c r="C8" i="1"/>
  <c r="K8" i="1" s="1"/>
  <c r="C9" i="1"/>
  <c r="D9" i="1" s="1"/>
  <c r="C10" i="1"/>
  <c r="D10" i="1" s="1"/>
  <c r="Q10" i="1" s="1"/>
  <c r="C11" i="1"/>
  <c r="D11" i="1" s="1"/>
  <c r="Q11" i="1" s="1"/>
  <c r="C12" i="1"/>
  <c r="K12" i="1" s="1"/>
  <c r="C13" i="1"/>
  <c r="D13" i="1" s="1"/>
  <c r="Q13" i="1" s="1"/>
  <c r="C14" i="1"/>
  <c r="D14" i="1" s="1"/>
  <c r="C15" i="1"/>
  <c r="K15" i="1" s="1"/>
  <c r="C16" i="1"/>
  <c r="K16" i="1" s="1"/>
  <c r="C17" i="1"/>
  <c r="D17" i="1" s="1"/>
  <c r="C18" i="1"/>
  <c r="D18" i="1" s="1"/>
  <c r="Q18" i="1" s="1"/>
  <c r="C19" i="1"/>
  <c r="D19" i="1" s="1"/>
  <c r="Q19" i="1" s="1"/>
  <c r="C20" i="1"/>
  <c r="K20" i="1" s="1"/>
  <c r="C21" i="1"/>
  <c r="D21" i="1" s="1"/>
  <c r="Q21" i="1" s="1"/>
  <c r="C22" i="1"/>
  <c r="D22" i="1" s="1"/>
  <c r="C23" i="1"/>
  <c r="K23" i="1" s="1"/>
  <c r="C24" i="1"/>
  <c r="K24" i="1" s="1"/>
  <c r="C25" i="1"/>
  <c r="D25" i="1" s="1"/>
  <c r="C26" i="1"/>
  <c r="D26" i="1" s="1"/>
  <c r="Q26" i="1" s="1"/>
  <c r="C7" i="1"/>
  <c r="D7" i="1" s="1"/>
  <c r="Q7" i="1" s="1"/>
  <c r="M7" i="2" l="1"/>
  <c r="L8" i="2"/>
  <c r="I21" i="2"/>
  <c r="Q21" i="2" s="1"/>
  <c r="I11" i="2"/>
  <c r="Q11" i="2" s="1"/>
  <c r="I14" i="2"/>
  <c r="Q14" i="2" s="1"/>
  <c r="I19" i="2"/>
  <c r="Q19" i="2" s="1"/>
  <c r="I13" i="2"/>
  <c r="Q13" i="2" s="1"/>
  <c r="D20" i="1"/>
  <c r="K26" i="1"/>
  <c r="D15" i="1"/>
  <c r="Q15" i="1" s="1"/>
  <c r="K10" i="1"/>
  <c r="K11" i="1"/>
  <c r="D23" i="1"/>
  <c r="Q23" i="1" s="1"/>
  <c r="K21" i="1"/>
  <c r="D12" i="1"/>
  <c r="Q12" i="1" s="1"/>
  <c r="K19" i="1"/>
  <c r="K18" i="1"/>
  <c r="K13" i="1"/>
  <c r="K7" i="1"/>
  <c r="I11" i="1"/>
  <c r="I26" i="1"/>
  <c r="I18" i="1"/>
  <c r="I10" i="1"/>
  <c r="I19" i="1"/>
  <c r="I25" i="1"/>
  <c r="I17" i="1"/>
  <c r="I9" i="1"/>
  <c r="I22" i="1"/>
  <c r="I14" i="1"/>
  <c r="I21" i="1"/>
  <c r="I13" i="1"/>
  <c r="K22" i="1"/>
  <c r="K14" i="1"/>
  <c r="D24" i="1"/>
  <c r="Q24" i="1" s="1"/>
  <c r="D16" i="1"/>
  <c r="Q16" i="1" s="1"/>
  <c r="I7" i="1"/>
  <c r="M7" i="1" s="1"/>
  <c r="K25" i="1"/>
  <c r="K9" i="1"/>
  <c r="I23" i="1"/>
  <c r="I15" i="1"/>
  <c r="K17" i="1"/>
  <c r="I20" i="1" l="1"/>
  <c r="Q20" i="1"/>
  <c r="M8" i="2"/>
  <c r="L9" i="2"/>
  <c r="N7" i="2"/>
  <c r="L8" i="1"/>
  <c r="I12" i="1"/>
  <c r="I8" i="1"/>
  <c r="I16" i="1"/>
  <c r="I24" i="1"/>
  <c r="N7" i="1" l="1"/>
  <c r="M9" i="2"/>
  <c r="L10" i="2"/>
  <c r="N8" i="2"/>
  <c r="M8" i="1"/>
  <c r="L9" i="1"/>
  <c r="N9" i="2" l="1"/>
  <c r="M10" i="2"/>
  <c r="L11" i="2"/>
  <c r="L10" i="1"/>
  <c r="M9" i="1"/>
  <c r="N8" i="1"/>
  <c r="L12" i="2" l="1"/>
  <c r="M11" i="2"/>
  <c r="N10" i="2"/>
  <c r="M10" i="1"/>
  <c r="L11" i="1"/>
  <c r="N9" i="1"/>
  <c r="L13" i="2" l="1"/>
  <c r="M12" i="2"/>
  <c r="N11" i="2"/>
  <c r="M11" i="1"/>
  <c r="L12" i="1"/>
  <c r="N10" i="1"/>
  <c r="N12" i="2" l="1"/>
  <c r="M13" i="2"/>
  <c r="L14" i="2"/>
  <c r="M12" i="1"/>
  <c r="L13" i="1"/>
  <c r="N11" i="1"/>
  <c r="M14" i="2" l="1"/>
  <c r="L15" i="2"/>
  <c r="N13" i="2"/>
  <c r="M13" i="1"/>
  <c r="L14" i="1"/>
  <c r="N12" i="1"/>
  <c r="L15" i="1"/>
  <c r="N13" i="1" l="1"/>
  <c r="L16" i="2"/>
  <c r="M15" i="2"/>
  <c r="N14" i="2"/>
  <c r="M15" i="1"/>
  <c r="M14" i="1"/>
  <c r="N14" i="1" s="1"/>
  <c r="L16" i="1"/>
  <c r="M16" i="2" l="1"/>
  <c r="L17" i="2"/>
  <c r="N15" i="2"/>
  <c r="M16" i="1"/>
  <c r="L17" i="1"/>
  <c r="N15" i="1"/>
  <c r="M17" i="2" l="1"/>
  <c r="L18" i="2"/>
  <c r="N16" i="2"/>
  <c r="M17" i="1"/>
  <c r="L18" i="1"/>
  <c r="N16" i="1"/>
  <c r="L19" i="2" l="1"/>
  <c r="N17" i="2"/>
  <c r="M18" i="2"/>
  <c r="M18" i="1"/>
  <c r="L19" i="1"/>
  <c r="N17" i="1"/>
  <c r="L20" i="2" l="1"/>
  <c r="M19" i="2"/>
  <c r="N18" i="2"/>
  <c r="M19" i="1"/>
  <c r="L20" i="1"/>
  <c r="N18" i="1"/>
  <c r="M20" i="2" l="1"/>
  <c r="L21" i="2"/>
  <c r="N19" i="2"/>
  <c r="M20" i="1"/>
  <c r="L21" i="1"/>
  <c r="N19" i="1"/>
  <c r="M21" i="2" l="1"/>
  <c r="L22" i="2"/>
  <c r="N20" i="2"/>
  <c r="M21" i="1"/>
  <c r="L22" i="1"/>
  <c r="N20" i="1"/>
  <c r="M22" i="2" l="1"/>
  <c r="L23" i="2"/>
  <c r="N21" i="2"/>
  <c r="M22" i="1"/>
  <c r="L23" i="1"/>
  <c r="N21" i="1"/>
  <c r="L24" i="2" l="1"/>
  <c r="M23" i="2"/>
  <c r="N22" i="2"/>
  <c r="M23" i="1"/>
  <c r="L24" i="1"/>
  <c r="N22" i="1"/>
  <c r="M24" i="2" l="1"/>
  <c r="L25" i="2"/>
  <c r="N23" i="2"/>
  <c r="M24" i="1"/>
  <c r="L25" i="1"/>
  <c r="N23" i="1"/>
  <c r="M25" i="2" l="1"/>
  <c r="L26" i="2"/>
  <c r="N24" i="2"/>
  <c r="M25" i="1"/>
  <c r="L26" i="1"/>
  <c r="N24" i="1"/>
  <c r="L27" i="2" l="1"/>
  <c r="N25" i="2"/>
  <c r="M26" i="2"/>
  <c r="M26" i="1"/>
  <c r="L27" i="1"/>
  <c r="M27" i="1" s="1"/>
  <c r="N25" i="1"/>
  <c r="N27" i="2" l="1"/>
  <c r="O27" i="2" s="1"/>
  <c r="M27" i="2"/>
  <c r="N26" i="2"/>
  <c r="N27" i="1"/>
  <c r="O27" i="1" s="1"/>
  <c r="N26" i="1"/>
  <c r="O26" i="2" l="1"/>
  <c r="P27" i="2"/>
  <c r="R26" i="2" s="1"/>
  <c r="S26" i="2" s="1"/>
  <c r="O26" i="1"/>
  <c r="P27" i="1"/>
  <c r="R26" i="1" l="1"/>
  <c r="S26" i="1" s="1"/>
  <c r="T26" i="1" s="1"/>
  <c r="U26" i="1" s="1"/>
  <c r="T26" i="2"/>
  <c r="U26" i="2" s="1"/>
  <c r="P26" i="2"/>
  <c r="R25" i="2" s="1"/>
  <c r="S25" i="2" s="1"/>
  <c r="O25" i="2"/>
  <c r="O25" i="1"/>
  <c r="P26" i="1"/>
  <c r="R25" i="1" l="1"/>
  <c r="S25" i="1" s="1"/>
  <c r="T25" i="1" s="1"/>
  <c r="U25" i="1" s="1"/>
  <c r="T25" i="2"/>
  <c r="U25" i="2" s="1"/>
  <c r="P25" i="2"/>
  <c r="R24" i="2" s="1"/>
  <c r="S24" i="2" s="1"/>
  <c r="O24" i="2"/>
  <c r="O24" i="1"/>
  <c r="P25" i="1"/>
  <c r="R24" i="1" l="1"/>
  <c r="S24" i="1" s="1"/>
  <c r="T24" i="1" s="1"/>
  <c r="U24" i="1" s="1"/>
  <c r="T24" i="2"/>
  <c r="U24" i="2" s="1"/>
  <c r="P24" i="2"/>
  <c r="R23" i="2" s="1"/>
  <c r="S23" i="2" s="1"/>
  <c r="O23" i="2"/>
  <c r="P24" i="1"/>
  <c r="O23" i="1"/>
  <c r="R23" i="1" l="1"/>
  <c r="S23" i="1" s="1"/>
  <c r="T23" i="1" s="1"/>
  <c r="U23" i="1" s="1"/>
  <c r="T23" i="2"/>
  <c r="U23" i="2" s="1"/>
  <c r="P23" i="2"/>
  <c r="R22" i="2" s="1"/>
  <c r="S22" i="2" s="1"/>
  <c r="O22" i="2"/>
  <c r="P23" i="1"/>
  <c r="O22" i="1"/>
  <c r="R22" i="1" l="1"/>
  <c r="S22" i="1" s="1"/>
  <c r="T22" i="1" s="1"/>
  <c r="U22" i="1" s="1"/>
  <c r="T22" i="2"/>
  <c r="U22" i="2" s="1"/>
  <c r="P22" i="2"/>
  <c r="R21" i="2" s="1"/>
  <c r="S21" i="2" s="1"/>
  <c r="O21" i="2"/>
  <c r="P22" i="1"/>
  <c r="O21" i="1"/>
  <c r="R21" i="1" l="1"/>
  <c r="S21" i="1" s="1"/>
  <c r="T21" i="1" s="1"/>
  <c r="U21" i="1" s="1"/>
  <c r="T21" i="2"/>
  <c r="U21" i="2" s="1"/>
  <c r="P21" i="2"/>
  <c r="R20" i="2" s="1"/>
  <c r="S20" i="2" s="1"/>
  <c r="O20" i="2"/>
  <c r="P21" i="1"/>
  <c r="O20" i="1"/>
  <c r="R20" i="1" l="1"/>
  <c r="S20" i="1" s="1"/>
  <c r="T20" i="1" s="1"/>
  <c r="U20" i="1" s="1"/>
  <c r="T20" i="2"/>
  <c r="U20" i="2" s="1"/>
  <c r="P20" i="2"/>
  <c r="R19" i="2" s="1"/>
  <c r="S19" i="2" s="1"/>
  <c r="O19" i="2"/>
  <c r="P20" i="1"/>
  <c r="O19" i="1"/>
  <c r="R19" i="1" l="1"/>
  <c r="S19" i="1" s="1"/>
  <c r="T19" i="1" s="1"/>
  <c r="U19" i="1" s="1"/>
  <c r="T19" i="2"/>
  <c r="U19" i="2" s="1"/>
  <c r="P19" i="2"/>
  <c r="R18" i="2" s="1"/>
  <c r="S18" i="2" s="1"/>
  <c r="O18" i="2"/>
  <c r="P19" i="1"/>
  <c r="O18" i="1"/>
  <c r="R18" i="1" l="1"/>
  <c r="S18" i="1" s="1"/>
  <c r="T18" i="1" s="1"/>
  <c r="U18" i="1" s="1"/>
  <c r="T18" i="2"/>
  <c r="U18" i="2" s="1"/>
  <c r="P18" i="2"/>
  <c r="R17" i="2" s="1"/>
  <c r="S17" i="2" s="1"/>
  <c r="O17" i="2"/>
  <c r="O17" i="1"/>
  <c r="P18" i="1"/>
  <c r="R17" i="1" l="1"/>
  <c r="S17" i="1" s="1"/>
  <c r="T17" i="1" s="1"/>
  <c r="U17" i="1" s="1"/>
  <c r="T17" i="2"/>
  <c r="U17" i="2" s="1"/>
  <c r="P17" i="2"/>
  <c r="R16" i="2" s="1"/>
  <c r="S16" i="2" s="1"/>
  <c r="O16" i="2"/>
  <c r="O16" i="1"/>
  <c r="P17" i="1"/>
  <c r="R16" i="1" l="1"/>
  <c r="S16" i="1" s="1"/>
  <c r="T16" i="1" s="1"/>
  <c r="U16" i="1" s="1"/>
  <c r="T16" i="2"/>
  <c r="U16" i="2" s="1"/>
  <c r="P16" i="2"/>
  <c r="R15" i="2" s="1"/>
  <c r="S15" i="2" s="1"/>
  <c r="O15" i="2"/>
  <c r="O15" i="1"/>
  <c r="P16" i="1"/>
  <c r="R15" i="1" l="1"/>
  <c r="S15" i="1" s="1"/>
  <c r="T15" i="1" s="1"/>
  <c r="U15" i="1" s="1"/>
  <c r="T15" i="2"/>
  <c r="U15" i="2" s="1"/>
  <c r="P15" i="2"/>
  <c r="R14" i="2" s="1"/>
  <c r="S14" i="2" s="1"/>
  <c r="O14" i="2"/>
  <c r="O14" i="1"/>
  <c r="P15" i="1"/>
  <c r="R14" i="1" l="1"/>
  <c r="S14" i="1" s="1"/>
  <c r="T14" i="1" s="1"/>
  <c r="U14" i="1" s="1"/>
  <c r="T14" i="2"/>
  <c r="U14" i="2" s="1"/>
  <c r="O13" i="2"/>
  <c r="P14" i="2"/>
  <c r="R13" i="2" s="1"/>
  <c r="S13" i="2" s="1"/>
  <c r="P14" i="1"/>
  <c r="O13" i="1"/>
  <c r="R13" i="1" l="1"/>
  <c r="S13" i="1" s="1"/>
  <c r="T13" i="1" s="1"/>
  <c r="U13" i="1" s="1"/>
  <c r="T13" i="2"/>
  <c r="U13" i="2" s="1"/>
  <c r="P13" i="2"/>
  <c r="R12" i="2" s="1"/>
  <c r="S12" i="2" s="1"/>
  <c r="O12" i="2"/>
  <c r="P13" i="1"/>
  <c r="O12" i="1"/>
  <c r="R12" i="1" l="1"/>
  <c r="S12" i="1" s="1"/>
  <c r="T12" i="1" s="1"/>
  <c r="U12" i="1" s="1"/>
  <c r="T12" i="2"/>
  <c r="U12" i="2" s="1"/>
  <c r="P12" i="2"/>
  <c r="R11" i="2" s="1"/>
  <c r="S11" i="2" s="1"/>
  <c r="O11" i="2"/>
  <c r="P12" i="1"/>
  <c r="O11" i="1"/>
  <c r="R11" i="1" l="1"/>
  <c r="S11" i="1" s="1"/>
  <c r="T11" i="1" s="1"/>
  <c r="U11" i="1" s="1"/>
  <c r="T11" i="2"/>
  <c r="U11" i="2" s="1"/>
  <c r="P11" i="2"/>
  <c r="R10" i="2" s="1"/>
  <c r="S10" i="2" s="1"/>
  <c r="O10" i="2"/>
  <c r="P11" i="1"/>
  <c r="O10" i="1"/>
  <c r="R10" i="1" l="1"/>
  <c r="S10" i="1" s="1"/>
  <c r="T10" i="1" s="1"/>
  <c r="U10" i="1" s="1"/>
  <c r="T10" i="2"/>
  <c r="U10" i="2" s="1"/>
  <c r="P10" i="2"/>
  <c r="R9" i="2" s="1"/>
  <c r="S9" i="2" s="1"/>
  <c r="O9" i="2"/>
  <c r="P10" i="1"/>
  <c r="O9" i="1"/>
  <c r="R9" i="1" l="1"/>
  <c r="S9" i="1" s="1"/>
  <c r="T9" i="1" s="1"/>
  <c r="U9" i="1" s="1"/>
  <c r="T9" i="2"/>
  <c r="U9" i="2" s="1"/>
  <c r="P9" i="2"/>
  <c r="R8" i="2" s="1"/>
  <c r="S8" i="2" s="1"/>
  <c r="O8" i="2"/>
  <c r="P9" i="1"/>
  <c r="O8" i="1"/>
  <c r="R8" i="1" l="1"/>
  <c r="S8" i="1" s="1"/>
  <c r="T8" i="1" s="1"/>
  <c r="U8" i="1" s="1"/>
  <c r="T8" i="2"/>
  <c r="U8" i="2" s="1"/>
  <c r="P8" i="2"/>
  <c r="R7" i="2" s="1"/>
  <c r="S7" i="2" s="1"/>
  <c r="T7" i="2" s="1"/>
  <c r="U7" i="2" s="1"/>
  <c r="O7" i="2"/>
  <c r="P7" i="2" s="1"/>
  <c r="P8" i="1"/>
  <c r="O7" i="1"/>
  <c r="P7" i="1" s="1"/>
  <c r="R7" i="1" l="1"/>
  <c r="S7" i="1" s="1"/>
  <c r="T7" i="1" s="1"/>
  <c r="U7" i="1" s="1"/>
</calcChain>
</file>

<file path=xl/sharedStrings.xml><?xml version="1.0" encoding="utf-8"?>
<sst xmlns="http://schemas.openxmlformats.org/spreadsheetml/2006/main" count="196" uniqueCount="75">
  <si>
    <t>-</t>
  </si>
  <si>
    <t>+</t>
  </si>
  <si>
    <t>Intervalle</t>
  </si>
  <si>
    <t>d'âge (ans)</t>
  </si>
  <si>
    <t>amplitude</t>
  </si>
  <si>
    <t>de</t>
  </si>
  <si>
    <t>l'intervalle</t>
  </si>
  <si>
    <t>Effectif de la</t>
  </si>
  <si>
    <t>population</t>
  </si>
  <si>
    <t>moyenne</t>
  </si>
  <si>
    <r>
      <t>de x</t>
    </r>
    <r>
      <rPr>
        <vertAlign val="subscript"/>
        <sz val="9"/>
        <color theme="1"/>
        <rFont val="Calibri"/>
        <family val="2"/>
        <scheme val="minor"/>
      </rPr>
      <t>i</t>
    </r>
    <r>
      <rPr>
        <sz val="9"/>
        <color theme="1"/>
        <rFont val="Calibri"/>
        <family val="2"/>
        <scheme val="minor"/>
      </rPr>
      <t xml:space="preserve"> à x</t>
    </r>
    <r>
      <rPr>
        <vertAlign val="subscript"/>
        <sz val="9"/>
        <color theme="1"/>
        <rFont val="Calibri"/>
        <family val="2"/>
        <scheme val="minor"/>
      </rPr>
      <t>i+1</t>
    </r>
  </si>
  <si>
    <t>Nombre de</t>
  </si>
  <si>
    <t>décès</t>
  </si>
  <si>
    <t>sur l'intervalle</t>
  </si>
  <si>
    <t xml:space="preserve">Taux de </t>
  </si>
  <si>
    <t>mortalité</t>
  </si>
  <si>
    <t>Durée de vie</t>
  </si>
  <si>
    <t>intervalle d'âge</t>
  </si>
  <si>
    <t>dans le dernier</t>
  </si>
  <si>
    <t xml:space="preserve">Nombre de </t>
  </si>
  <si>
    <t xml:space="preserve">vivants à </t>
  </si>
  <si>
    <r>
      <t>l'âge x</t>
    </r>
    <r>
      <rPr>
        <vertAlign val="subscript"/>
        <sz val="9"/>
        <color theme="1"/>
        <rFont val="Calibri"/>
        <family val="2"/>
        <charset val="204"/>
        <scheme val="minor"/>
      </rPr>
      <t>i</t>
    </r>
  </si>
  <si>
    <t>décès sur</t>
  </si>
  <si>
    <r>
      <t>x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</si>
  <si>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t>x</t>
    </r>
    <r>
      <rPr>
        <i/>
        <vertAlign val="subscript"/>
        <sz val="11"/>
        <color theme="1"/>
        <rFont val="Cambria"/>
        <family val="1"/>
        <charset val="204"/>
      </rPr>
      <t>i+1</t>
    </r>
  </si>
  <si>
    <r>
      <t>n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</si>
  <si>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t>P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</si>
  <si>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t>D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</si>
  <si>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t>M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</si>
  <si>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t>a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</si>
  <si>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t>q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</si>
  <si>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t>l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</si>
  <si>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t>d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</si>
  <si>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t>L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</si>
  <si>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t>T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</si>
  <si>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t>e</t>
    </r>
    <r>
      <rPr>
        <i/>
        <vertAlign val="subscript"/>
        <sz val="11"/>
        <color theme="1"/>
        <rFont val="Cambria"/>
        <family val="1"/>
        <charset val="204"/>
      </rPr>
      <t>i</t>
    </r>
  </si>
  <si>
    <t>Variance</t>
  </si>
  <si>
    <t>Ecart</t>
  </si>
  <si>
    <t>type</t>
  </si>
  <si>
    <t>estimée</t>
  </si>
  <si>
    <t>estimé</t>
  </si>
  <si>
    <t>Eléments pour les calculs</t>
  </si>
  <si>
    <t>Element 1</t>
  </si>
  <si>
    <t>Element 2</t>
  </si>
  <si>
    <r>
      <rPr>
        <i/>
        <sz val="11"/>
        <color theme="1"/>
        <rFont val="Cambria"/>
        <family val="1"/>
        <charset val="204"/>
      </rPr>
      <t>f</t>
    </r>
    <r>
      <rPr>
        <i/>
        <vertAlign val="subscript"/>
        <sz val="11"/>
        <color theme="1"/>
        <rFont val="Cambria"/>
        <family val="1"/>
        <charset val="204"/>
      </rPr>
      <t>i</t>
    </r>
  </si>
  <si>
    <r>
      <rPr>
        <i/>
        <sz val="10.45"/>
        <color theme="1"/>
        <rFont val="Cambria"/>
        <family val="1"/>
        <charset val="204"/>
      </rPr>
      <t>F</t>
    </r>
    <r>
      <rPr>
        <i/>
        <vertAlign val="subscript"/>
        <sz val="10.45"/>
        <color theme="1"/>
        <rFont val="Cambria"/>
        <family val="1"/>
        <charset val="204"/>
      </rPr>
      <t>i</t>
    </r>
  </si>
  <si>
    <t>Nombre</t>
  </si>
  <si>
    <t>d'années</t>
  </si>
  <si>
    <t>vecues</t>
  </si>
  <si>
    <t>vecues après</t>
  </si>
  <si>
    <t>Quotient de</t>
  </si>
  <si>
    <t xml:space="preserve">Table de mortalité des Etats Unis, deux sexes, 1960 (Table 3, 4 et 7 chap.9, p.205, 206 et 212) </t>
  </si>
  <si>
    <t>Table de mortalité des Etats Unis, deux sexes, 1960 (Table 3, 4 et 7 chap.9, p.205, 206 et 212)*</t>
  </si>
  <si>
    <r>
      <t xml:space="preserve">* </t>
    </r>
    <r>
      <rPr>
        <u/>
        <sz val="11"/>
        <color theme="1"/>
        <rFont val="Calibri"/>
        <family val="2"/>
        <charset val="204"/>
        <scheme val="minor"/>
      </rPr>
      <t>Source:</t>
    </r>
    <r>
      <rPr>
        <sz val="11"/>
        <color theme="1"/>
        <rFont val="Calibri"/>
        <family val="2"/>
        <scheme val="minor"/>
      </rPr>
      <t xml:space="preserve"> Chiang C.L. (1968) </t>
    </r>
    <r>
      <rPr>
        <i/>
        <sz val="11"/>
        <color theme="1"/>
        <rFont val="Calibri"/>
        <family val="2"/>
        <charset val="204"/>
        <scheme val="minor"/>
      </rPr>
      <t>Introduction in Stochastic Processe in Biostatistics</t>
    </r>
    <r>
      <rPr>
        <sz val="11"/>
        <color theme="1"/>
        <rFont val="Calibri"/>
        <family val="2"/>
        <scheme val="minor"/>
      </rPr>
      <t>, John Wiley &amp; Sons, Inc. NY.</t>
    </r>
  </si>
  <si>
    <t>professeur à Insitut de démographie, Université Paris 1 Panthéon Sorbonne</t>
  </si>
  <si>
    <t>aavdeev@univ-paris1.fr</t>
  </si>
  <si>
    <t>© 1997-2019</t>
  </si>
  <si>
    <t>Esimation des statistiques de la dispersion dans une table de mortlaité</t>
  </si>
  <si>
    <t>(groupe d'âge quinquennaux)</t>
  </si>
  <si>
    <t>Ce ficher Excel comporte une feille de calculs des des intervalles de confiences pour les quotients de la mortalité/survie et l'espérance de vie moyenne</t>
  </si>
  <si>
    <t xml:space="preserve">Ouvrez la feuiile  "Données (formule longe)" ou bien "Données (formule courte)" </t>
  </si>
  <si>
    <t>Vous pouvez taper le nom de votre projet dans les cellules D1:G1</t>
  </si>
  <si>
    <t>Saisissez les données E7:E27,  F7:F27 и H7:H26 (les autres cellulles sont protégées)</t>
  </si>
  <si>
    <t>Les estimations de la dispersion des quotients de mortalité-survie se fabriquent dans la collone Q</t>
  </si>
  <si>
    <t>Les esimations de la dispersion de l'espérance de vie et de l'écart type se fabriquent dans les colonnes  T et U</t>
  </si>
  <si>
    <r>
      <t xml:space="preserve">Les formules proviennent de Chiang C.L. (1968) </t>
    </r>
    <r>
      <rPr>
        <i/>
        <sz val="12"/>
        <rFont val="Calibri"/>
        <family val="2"/>
        <charset val="204"/>
        <scheme val="minor"/>
      </rPr>
      <t>Introduction in Stochastic Processe in Biostatistics,</t>
    </r>
    <r>
      <rPr>
        <sz val="12"/>
        <rFont val="Calibri"/>
        <family val="2"/>
        <charset val="204"/>
        <scheme val="minor"/>
      </rPr>
      <t xml:space="preserve"> John Wiley &amp; Sons, Inc. NY.</t>
    </r>
  </si>
  <si>
    <t>La formule longues et la formules courte donnent en principe le même résultats, la distanctions est faite ici pours les objectifs purement pédagogiques (voir Chiang,1968)</t>
  </si>
  <si>
    <t>La parotection des feuilles peut être oter à partir du menu "Révision"</t>
  </si>
  <si>
    <t>Cet outil est réalisé par Alexandre Avdeev</t>
  </si>
  <si>
    <r>
      <t>de p</t>
    </r>
    <r>
      <rPr>
        <vertAlign val="subscript"/>
        <sz val="10"/>
        <color rgb="FFFF0000"/>
        <rFont val="Calibri"/>
        <family val="2"/>
        <scheme val="minor"/>
      </rPr>
      <t>i</t>
    </r>
  </si>
  <si>
    <r>
      <t>= var( q</t>
    </r>
    <r>
      <rPr>
        <vertAlign val="subscript"/>
        <sz val="10"/>
        <color rgb="FFFF0000"/>
        <rFont val="Calibri"/>
        <family val="2"/>
        <scheme val="minor"/>
      </rPr>
      <t>i</t>
    </r>
    <r>
      <rPr>
        <sz val="10"/>
        <color rgb="FFFF0000"/>
        <rFont val="Calibri"/>
        <family val="2"/>
        <scheme val="minor"/>
      </rPr>
      <t>)</t>
    </r>
  </si>
  <si>
    <r>
      <t>10</t>
    </r>
    <r>
      <rPr>
        <i/>
        <vertAlign val="superscript"/>
        <sz val="11"/>
        <color rgb="FFFF0000"/>
        <rFont val="Cambria"/>
        <family val="1"/>
        <charset val="204"/>
      </rPr>
      <t>8</t>
    </r>
    <r>
      <rPr>
        <i/>
        <sz val="11"/>
        <color rgb="FFFF0000"/>
        <rFont val="Cambria"/>
        <family val="1"/>
        <charset val="204"/>
      </rPr>
      <t>Sp</t>
    </r>
    <r>
      <rPr>
        <i/>
        <vertAlign val="subscript"/>
        <sz val="11"/>
        <color rgb="FFFF0000"/>
        <rFont val="Cambria"/>
        <family val="1"/>
        <charset val="204"/>
      </rPr>
      <t>i</t>
    </r>
    <r>
      <rPr>
        <i/>
        <sz val="11"/>
        <color rgb="FFFF0000"/>
        <rFont val="Cambria"/>
        <family val="1"/>
        <charset val="204"/>
      </rPr>
      <t>²</t>
    </r>
  </si>
  <si>
    <r>
      <t>de e</t>
    </r>
    <r>
      <rPr>
        <vertAlign val="subscript"/>
        <sz val="10"/>
        <color rgb="FFFF0000"/>
        <rFont val="Calibri"/>
        <family val="2"/>
        <scheme val="minor"/>
      </rPr>
      <t>i</t>
    </r>
  </si>
  <si>
    <r>
      <t>10</t>
    </r>
    <r>
      <rPr>
        <i/>
        <vertAlign val="superscript"/>
        <sz val="11"/>
        <color rgb="FFFF0000"/>
        <rFont val="Cambria"/>
        <family val="1"/>
        <charset val="204"/>
      </rPr>
      <t>4</t>
    </r>
    <r>
      <rPr>
        <i/>
        <sz val="11"/>
        <color rgb="FFFF0000"/>
        <rFont val="Cambria"/>
        <family val="1"/>
        <charset val="204"/>
      </rPr>
      <t>Se</t>
    </r>
    <r>
      <rPr>
        <i/>
        <vertAlign val="subscript"/>
        <sz val="11"/>
        <color rgb="FFFF0000"/>
        <rFont val="Cambria"/>
        <family val="1"/>
        <charset val="204"/>
      </rPr>
      <t>i</t>
    </r>
    <r>
      <rPr>
        <i/>
        <sz val="11"/>
        <color rgb="FFFF0000"/>
        <rFont val="Cambria"/>
        <family val="1"/>
        <charset val="204"/>
      </rPr>
      <t>²</t>
    </r>
  </si>
  <si>
    <r>
      <t>Se</t>
    </r>
    <r>
      <rPr>
        <i/>
        <vertAlign val="subscript"/>
        <sz val="11"/>
        <color rgb="FFFF0000"/>
        <rFont val="Cambria"/>
        <family val="1"/>
        <charset val="204"/>
      </rPr>
      <t>i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</si>
</sst>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0"/>
    <numFmt numFmtId="166" formatCode="0.0000"/>
    <numFmt numFmtId="167" formatCode="#,##0.000"/>
    <numFmt numFmtId="168" formatCode="#,##0.000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charset val="204"/>
      <scheme val="minor"/>
    </font>
    <font>
      <i/>
      <sz val="11"/>
      <color theme="1"/>
      <name val="Cambria"/>
      <family val="1"/>
      <charset val="204"/>
    </font>
    <font>
      <i/>
      <vertAlign val="subscript"/>
      <sz val="11"/>
      <color theme="1"/>
      <name val="Cambria"/>
      <family val="1"/>
      <charset val="204"/>
    </font>
    <font>
      <i/>
      <sz val="10.45"/>
      <color theme="1"/>
      <name val="Cambria"/>
      <family val="1"/>
      <charset val="204"/>
    </font>
    <font>
      <i/>
      <vertAlign val="subscript"/>
      <sz val="10.45"/>
      <color theme="1"/>
      <name val="Cambria"/>
      <family val="1"/>
      <charset val="204"/>
    </font>
    <font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b/>
      <u/>
      <sz val="16"/>
      <color theme="4" tint="-0.249977111117893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8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bscript"/>
      <sz val="10"/>
      <color rgb="FFFF0000"/>
      <name val="Calibri"/>
      <family val="2"/>
      <scheme val="minor"/>
    </font>
    <font>
      <i/>
      <sz val="11"/>
      <color rgb="FFFF0000"/>
      <name val="Cambria"/>
      <family val="1"/>
      <charset val="204"/>
    </font>
    <font>
      <i/>
      <vertAlign val="superscript"/>
      <sz val="11"/>
      <color rgb="FFFF0000"/>
      <name val="Cambria"/>
      <family val="1"/>
      <charset val="204"/>
    </font>
    <font>
      <i/>
      <vertAlign val="subscript"/>
      <sz val="11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Alignment="0" applyProtection="0"/>
  </cellStyleXfs>
  <cellXfs count="33">
    <xf numFmtId="0" fontId="0" fillId="0" borderId="0" xfId="0"/>
    <xf numFmtId="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2" fillId="0" borderId="0" xfId="1"/>
    <xf numFmtId="0" fontId="13" fillId="0" borderId="0" xfId="1" applyFont="1" applyAlignment="1">
      <alignment horizontal="center"/>
    </xf>
    <xf numFmtId="0" fontId="14" fillId="0" borderId="0" xfId="1" applyFont="1"/>
    <xf numFmtId="0" fontId="16" fillId="0" borderId="0" xfId="1" applyFont="1" applyAlignment="1">
      <alignment horizontal="center"/>
    </xf>
    <xf numFmtId="0" fontId="18" fillId="0" borderId="0" xfId="2" applyFont="1" applyAlignment="1">
      <alignment horizontal="center"/>
    </xf>
    <xf numFmtId="3" fontId="19" fillId="2" borderId="0" xfId="0" applyNumberFormat="1" applyFont="1" applyFill="1"/>
    <xf numFmtId="2" fontId="0" fillId="2" borderId="0" xfId="0" applyNumberFormat="1" applyFill="1"/>
    <xf numFmtId="0" fontId="0" fillId="2" borderId="0" xfId="0" applyFill="1"/>
    <xf numFmtId="0" fontId="20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0" fontId="22" fillId="0" borderId="0" xfId="0" applyFont="1"/>
    <xf numFmtId="166" fontId="11" fillId="0" borderId="0" xfId="0" applyNumberFormat="1" applyFont="1"/>
    <xf numFmtId="0" fontId="22" fillId="0" borderId="0" xfId="0" applyFont="1" applyAlignment="1">
      <alignment horizontal="center"/>
    </xf>
    <xf numFmtId="168" fontId="11" fillId="0" borderId="0" xfId="0" applyNumberFormat="1" applyFont="1"/>
    <xf numFmtId="167" fontId="11" fillId="0" borderId="0" xfId="0" applyNumberFormat="1" applyFont="1"/>
    <xf numFmtId="3" fontId="0" fillId="2" borderId="0" xfId="0" applyNumberFormat="1" applyFill="1"/>
  </cellXfs>
  <cellStyles count="3">
    <cellStyle name="Lien hypertexte 2 2" xfId="2" xr:uid="{4C627962-854C-4428-84D3-9F1880CF8FDF}"/>
    <cellStyle name="Normal" xfId="0" builtinId="0"/>
    <cellStyle name="Normal 2" xfId="1" xr:uid="{A8FD804F-50E5-4615-B728-8DB84EF09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179807</xdr:colOff>
      <xdr:row>1</xdr:row>
      <xdr:rowOff>28910</xdr:rowOff>
    </xdr:from>
    <xdr:to>
      <xdr:col>6</xdr:col>
      <xdr:colOff>608188</xdr:colOff>
      <xdr:row>4</xdr:row>
      <xdr:rowOff>95516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71D265-1EDF-4CC6-85CA-1F4B332DD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6157" y="187660"/>
          <a:ext cx="1952381" cy="542856"/>
        </a:xfrm>
        <a:prstGeom prst="rect">
          <a:avLst/>
        </a:prstGeom>
      </xdr:spPr>
    </xdr:pic>
    <xdr:clientData/>
  </xdr:twoCellAnchor>
  <xdr:twoCellAnchor editAs="oneCell">
    <xdr:from>
      <xdr:col>4</xdr:col>
      <xdr:colOff>16903</xdr:colOff>
      <xdr:row>19</xdr:row>
      <xdr:rowOff>119359</xdr:rowOff>
    </xdr:from>
    <xdr:to>
      <xdr:col>5</xdr:col>
      <xdr:colOff>55003</xdr:colOff>
      <xdr:row>23</xdr:row>
      <xdr:rowOff>137025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BA56CE9-74AA-4D81-8A7F-FCB3551B47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8" t="5728" r="12689" b="7215"/>
        <a:stretch/>
      </xdr:blipFill>
      <xdr:spPr bwMode="auto">
        <a:xfrm>
          <a:off x="2563253" y="3656309"/>
          <a:ext cx="800100" cy="652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30</xdr:row>
          <xdr:rowOff>152400</xdr:rowOff>
        </xdr:from>
        <xdr:to>
          <xdr:col>20</xdr:col>
          <xdr:colOff>95250</xdr:colOff>
          <xdr:row>32</xdr:row>
          <xdr:rowOff>31750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7F7F7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32</xdr:row>
          <xdr:rowOff>190500</xdr:rowOff>
        </xdr:from>
        <xdr:to>
          <xdr:col>17</xdr:col>
          <xdr:colOff>666750</xdr:colOff>
          <xdr:row>35</xdr:row>
          <xdr:rowOff>69850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7F7F7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12700</xdr:rowOff>
        </xdr:from>
        <xdr:to>
          <xdr:col>19</xdr:col>
          <xdr:colOff>527050</xdr:colOff>
          <xdr:row>29</xdr:row>
          <xdr:rowOff>171450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969696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488950</xdr:colOff>
          <xdr:row>30</xdr:row>
          <xdr:rowOff>19050</xdr:rowOff>
        </xdr:from>
        <xdr:to>
          <xdr:col>19</xdr:col>
          <xdr:colOff>114300</xdr:colOff>
          <xdr:row>31</xdr:row>
          <xdr:rowOff>88900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C0C0C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31</xdr:row>
          <xdr:rowOff>190500</xdr:rowOff>
        </xdr:from>
        <xdr:to>
          <xdr:col>17</xdr:col>
          <xdr:colOff>31750</xdr:colOff>
          <xdr:row>34</xdr:row>
          <xdr:rowOff>69850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7F7F7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488950</xdr:colOff>
          <xdr:row>27</xdr:row>
          <xdr:rowOff>38100</xdr:rowOff>
        </xdr:from>
        <xdr:to>
          <xdr:col>17</xdr:col>
          <xdr:colOff>488950</xdr:colOff>
          <xdr:row>29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969696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avdeev@univ-paris1.f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Relationship Id="rId9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7860F-85BE-4CA0-AF18-BCA62B5560CE}">
  <dimension ref="B6:M28"/>
  <sheetViews>
    <sheetView showGridLines="0" tabSelected="1" zoomScale="95" zoomScaleNormal="95" workbookViewId="0">
      <selection activeCell="G35" sqref="G35"/>
    </sheetView>
  </sheetViews>
  <sheetFormatPr baseColWidth="10" defaultRowHeight="12.5" x14ac:dyDescent="0.25"/>
  <cols>
    <col min="1" max="1" width="3.7265625" style="17" customWidth="1"/>
    <col min="2" max="16384" width="10.90625" style="17"/>
  </cols>
  <sheetData>
    <row r="6" spans="2:13" ht="21" x14ac:dyDescent="0.5">
      <c r="F6" s="18" t="s">
        <v>57</v>
      </c>
    </row>
    <row r="7" spans="2:13" ht="21" x14ac:dyDescent="0.5">
      <c r="F7" s="18" t="s">
        <v>58</v>
      </c>
    </row>
    <row r="9" spans="2:13" x14ac:dyDescent="0.25">
      <c r="B9" s="17" t="s">
        <v>59</v>
      </c>
    </row>
    <row r="12" spans="2:13" ht="15.5" x14ac:dyDescent="0.35">
      <c r="B12" s="19">
        <v>1</v>
      </c>
      <c r="C12" s="19" t="s">
        <v>60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2:13" ht="15.5" x14ac:dyDescent="0.35">
      <c r="B13" s="19">
        <v>2</v>
      </c>
      <c r="C13" s="19" t="s">
        <v>61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2:13" ht="15.5" x14ac:dyDescent="0.35">
      <c r="B14" s="19">
        <v>3</v>
      </c>
      <c r="C14" s="19" t="s">
        <v>62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2:13" ht="15.5" x14ac:dyDescent="0.35">
      <c r="B15" s="19">
        <v>4</v>
      </c>
      <c r="C15" s="19" t="s">
        <v>63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2:13" ht="15.5" x14ac:dyDescent="0.35">
      <c r="B16" s="19">
        <v>5</v>
      </c>
      <c r="C16" s="19" t="s">
        <v>64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2:13" ht="15.5" x14ac:dyDescent="0.35">
      <c r="B17" s="19">
        <v>6</v>
      </c>
      <c r="C17" s="19" t="s">
        <v>65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2:13" ht="15.5" x14ac:dyDescent="0.35">
      <c r="B18" s="19">
        <v>7</v>
      </c>
      <c r="C18" s="19" t="s">
        <v>66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2:13" ht="15.5" x14ac:dyDescent="0.35">
      <c r="B19" s="19">
        <v>8</v>
      </c>
      <c r="C19" s="19" t="s">
        <v>67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5" spans="2:13" x14ac:dyDescent="0.25">
      <c r="E25" s="20" t="s">
        <v>68</v>
      </c>
    </row>
    <row r="26" spans="2:13" x14ac:dyDescent="0.25">
      <c r="E26" s="20" t="s">
        <v>54</v>
      </c>
    </row>
    <row r="27" spans="2:13" ht="13" x14ac:dyDescent="0.3">
      <c r="E27" s="21" t="s">
        <v>55</v>
      </c>
    </row>
    <row r="28" spans="2:13" x14ac:dyDescent="0.25">
      <c r="E28" s="20" t="s">
        <v>56</v>
      </c>
    </row>
  </sheetData>
  <sheetProtection sheet="1" objects="1" scenarios="1"/>
  <hyperlinks>
    <hyperlink ref="E27" r:id="rId1" xr:uid="{70675B7C-BF52-465F-8E74-4CC84C0D706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zoomScale="98" zoomScaleNormal="98" workbookViewId="0">
      <selection activeCell="G18" sqref="G18"/>
    </sheetView>
  </sheetViews>
  <sheetFormatPr baseColWidth="10" defaultRowHeight="14.5" x14ac:dyDescent="0.35"/>
  <cols>
    <col min="1" max="1" width="5.1796875" customWidth="1"/>
    <col min="2" max="2" width="2.453125" customWidth="1"/>
    <col min="3" max="3" width="4.453125" customWidth="1"/>
    <col min="4" max="4" width="10.54296875" customWidth="1"/>
    <col min="6" max="6" width="12.54296875" customWidth="1"/>
    <col min="8" max="8" width="13.453125" customWidth="1"/>
    <col min="9" max="9" width="13.26953125" customWidth="1"/>
    <col min="10" max="10" width="5.453125" customWidth="1"/>
    <col min="11" max="11" width="10.81640625" customWidth="1"/>
    <col min="12" max="12" width="10.453125" customWidth="1"/>
    <col min="13" max="13" width="12.54296875" customWidth="1"/>
    <col min="14" max="14" width="12.453125" customWidth="1"/>
    <col min="15" max="15" width="10.54296875" customWidth="1"/>
    <col min="16" max="16" width="7.453125" customWidth="1"/>
    <col min="17" max="17" width="9.7265625" customWidth="1"/>
    <col min="18" max="18" width="14" bestFit="1" customWidth="1"/>
    <col min="19" max="19" width="13.1796875" customWidth="1"/>
    <col min="20" max="20" width="10.26953125" customWidth="1"/>
    <col min="21" max="21" width="10" customWidth="1"/>
    <col min="22" max="22" width="12.54296875" bestFit="1" customWidth="1"/>
  </cols>
  <sheetData>
    <row r="1" spans="1:21" x14ac:dyDescent="0.35">
      <c r="D1" s="24" t="s">
        <v>52</v>
      </c>
      <c r="E1" s="24"/>
      <c r="F1" s="24"/>
      <c r="G1" s="24"/>
    </row>
    <row r="2" spans="1:21" x14ac:dyDescent="0.35">
      <c r="H2" s="9"/>
      <c r="K2" s="4"/>
      <c r="L2" s="4"/>
      <c r="M2" s="4"/>
      <c r="N2" s="10" t="s">
        <v>46</v>
      </c>
      <c r="O2" s="10" t="s">
        <v>46</v>
      </c>
      <c r="Q2" s="16"/>
      <c r="R2" s="16"/>
      <c r="S2" s="16"/>
      <c r="T2" s="25"/>
      <c r="U2" s="25" t="s">
        <v>37</v>
      </c>
    </row>
    <row r="3" spans="1:21" x14ac:dyDescent="0.35">
      <c r="A3" s="9" t="s">
        <v>2</v>
      </c>
      <c r="B3" s="9"/>
      <c r="C3" s="9"/>
      <c r="D3" s="10" t="s">
        <v>4</v>
      </c>
      <c r="E3" s="10" t="s">
        <v>7</v>
      </c>
      <c r="F3" s="10" t="s">
        <v>11</v>
      </c>
      <c r="G3" s="10" t="s">
        <v>14</v>
      </c>
      <c r="H3" s="10" t="s">
        <v>16</v>
      </c>
      <c r="I3" s="10" t="s">
        <v>50</v>
      </c>
      <c r="J3" s="9"/>
      <c r="K3" s="10" t="s">
        <v>2</v>
      </c>
      <c r="L3" s="10" t="s">
        <v>19</v>
      </c>
      <c r="M3" s="10" t="s">
        <v>19</v>
      </c>
      <c r="N3" s="10" t="s">
        <v>47</v>
      </c>
      <c r="O3" s="10" t="s">
        <v>47</v>
      </c>
      <c r="P3" s="9"/>
      <c r="Q3" s="25" t="s">
        <v>36</v>
      </c>
      <c r="R3" s="8" t="s">
        <v>41</v>
      </c>
      <c r="S3" s="16"/>
      <c r="T3" s="25" t="s">
        <v>36</v>
      </c>
      <c r="U3" s="25" t="s">
        <v>38</v>
      </c>
    </row>
    <row r="4" spans="1:21" ht="15" x14ac:dyDescent="0.4">
      <c r="A4" s="9" t="s">
        <v>3</v>
      </c>
      <c r="B4" s="9"/>
      <c r="C4" s="9"/>
      <c r="D4" s="10" t="s">
        <v>5</v>
      </c>
      <c r="E4" s="10" t="s">
        <v>8</v>
      </c>
      <c r="F4" s="10" t="s">
        <v>12</v>
      </c>
      <c r="G4" s="10" t="s">
        <v>15</v>
      </c>
      <c r="H4" s="10" t="s">
        <v>18</v>
      </c>
      <c r="I4" s="10" t="s">
        <v>15</v>
      </c>
      <c r="J4" s="9"/>
      <c r="K4" s="10" t="s">
        <v>3</v>
      </c>
      <c r="L4" s="10" t="s">
        <v>20</v>
      </c>
      <c r="M4" s="10" t="s">
        <v>22</v>
      </c>
      <c r="N4" s="10" t="s">
        <v>48</v>
      </c>
      <c r="O4" s="10" t="s">
        <v>49</v>
      </c>
      <c r="P4" s="9"/>
      <c r="Q4" s="25" t="s">
        <v>69</v>
      </c>
      <c r="R4" s="16"/>
      <c r="S4" s="16"/>
      <c r="T4" s="25" t="s">
        <v>39</v>
      </c>
      <c r="U4" s="25" t="s">
        <v>40</v>
      </c>
    </row>
    <row r="5" spans="1:21" ht="15" x14ac:dyDescent="0.4">
      <c r="A5" s="9" t="s">
        <v>10</v>
      </c>
      <c r="B5" s="9"/>
      <c r="C5" s="9"/>
      <c r="D5" s="10" t="s">
        <v>6</v>
      </c>
      <c r="E5" s="10" t="s">
        <v>9</v>
      </c>
      <c r="F5" s="10" t="s">
        <v>13</v>
      </c>
      <c r="G5" s="9"/>
      <c r="H5" s="10" t="s">
        <v>17</v>
      </c>
      <c r="I5" s="10" t="s">
        <v>13</v>
      </c>
      <c r="J5" s="9"/>
      <c r="K5" s="10" t="s">
        <v>10</v>
      </c>
      <c r="L5" s="10" t="s">
        <v>21</v>
      </c>
      <c r="M5" s="10" t="s">
        <v>13</v>
      </c>
      <c r="N5" s="10" t="s">
        <v>13</v>
      </c>
      <c r="O5" s="10" t="s">
        <v>21</v>
      </c>
      <c r="P5" s="9"/>
      <c r="Q5" s="26" t="s">
        <v>70</v>
      </c>
      <c r="R5" s="8" t="s">
        <v>42</v>
      </c>
      <c r="S5" s="8" t="s">
        <v>43</v>
      </c>
      <c r="T5" s="25" t="s">
        <v>72</v>
      </c>
      <c r="U5" s="25" t="s">
        <v>72</v>
      </c>
    </row>
    <row r="6" spans="1:21" ht="17" x14ac:dyDescent="0.4">
      <c r="A6" s="11" t="s">
        <v>23</v>
      </c>
      <c r="B6" s="11"/>
      <c r="C6" s="11" t="s">
        <v>24</v>
      </c>
      <c r="D6" s="11" t="s">
        <v>25</v>
      </c>
      <c r="E6" s="11" t="s">
        <v>26</v>
      </c>
      <c r="F6" s="11" t="s">
        <v>27</v>
      </c>
      <c r="G6" s="11" t="s">
        <v>28</v>
      </c>
      <c r="H6" s="11" t="s">
        <v>29</v>
      </c>
      <c r="I6" s="11" t="s">
        <v>30</v>
      </c>
      <c r="J6" s="12"/>
      <c r="K6" s="12"/>
      <c r="L6" s="11" t="s">
        <v>31</v>
      </c>
      <c r="M6" s="11" t="s">
        <v>32</v>
      </c>
      <c r="N6" s="11" t="s">
        <v>33</v>
      </c>
      <c r="O6" s="11" t="s">
        <v>34</v>
      </c>
      <c r="P6" s="11" t="s">
        <v>35</v>
      </c>
      <c r="Q6" s="27" t="s">
        <v>71</v>
      </c>
      <c r="R6" s="13" t="s">
        <v>44</v>
      </c>
      <c r="S6" s="14" t="s">
        <v>45</v>
      </c>
      <c r="T6" s="27" t="s">
        <v>73</v>
      </c>
      <c r="U6" s="29" t="s">
        <v>74</v>
      </c>
    </row>
    <row r="7" spans="1:21" x14ac:dyDescent="0.35">
      <c r="A7">
        <v>0</v>
      </c>
      <c r="B7" s="4" t="s">
        <v>0</v>
      </c>
      <c r="C7" s="15">
        <f>A8</f>
        <v>1</v>
      </c>
      <c r="D7" s="4">
        <f>C7-A7</f>
        <v>1</v>
      </c>
      <c r="E7" s="22">
        <v>4126560</v>
      </c>
      <c r="F7" s="22">
        <v>110873</v>
      </c>
      <c r="G7" s="3">
        <f>F7/E7</f>
        <v>2.6868141987515026E-2</v>
      </c>
      <c r="H7" s="23">
        <v>0.1</v>
      </c>
      <c r="I7" s="5">
        <f>D7*G7/(1+(1-H7)*D7*G7)</f>
        <v>2.6233774487496375E-2</v>
      </c>
      <c r="J7" s="5"/>
      <c r="K7" s="4" t="str">
        <f t="shared" ref="K7:K27" si="0">CONCATENATE(A7,B7,C7)</f>
        <v>0-1</v>
      </c>
      <c r="L7" s="2">
        <v>100000</v>
      </c>
      <c r="M7" s="2">
        <f t="shared" ref="M7:M27" si="1">L7*I7</f>
        <v>2623.3774487496376</v>
      </c>
      <c r="N7" s="2">
        <f t="shared" ref="N7:N26" si="2">D7*L8+M7*H7*D7</f>
        <v>97638.960296125326</v>
      </c>
      <c r="O7" s="2">
        <f t="shared" ref="O7:O25" si="3">O8+N7</f>
        <v>6965438.422608899</v>
      </c>
      <c r="P7" s="6">
        <f t="shared" ref="P7:P27" si="4">O7/L7</f>
        <v>69.654384226088993</v>
      </c>
      <c r="Q7" s="28">
        <f>(D7^2*G7*(1-H7*D7*G7))/(E7*(1+(1-H7)*D7*G7)^3)*10^8</f>
        <v>0.60443620510351448</v>
      </c>
      <c r="R7" s="1">
        <f>L7^2*(P8+(1-H7)*D7)^2*(Q7*10^-8)</f>
        <v>308382.74932082254</v>
      </c>
      <c r="S7" s="1">
        <f t="shared" ref="S7:S24" si="5">S8+R7</f>
        <v>1384379.1475503892</v>
      </c>
      <c r="T7" s="30">
        <f>10^4*S7/(L7^2)</f>
        <v>1.384379147550389</v>
      </c>
      <c r="U7" s="31">
        <f>(T7*10^-4)^0.5</f>
        <v>1.1765964250967232E-2</v>
      </c>
    </row>
    <row r="8" spans="1:21" x14ac:dyDescent="0.35">
      <c r="A8">
        <v>1</v>
      </c>
      <c r="B8" s="4" t="s">
        <v>0</v>
      </c>
      <c r="C8" s="15">
        <f t="shared" ref="C8:C26" si="6">A9</f>
        <v>5</v>
      </c>
      <c r="D8" s="4">
        <f>C8-A8</f>
        <v>4</v>
      </c>
      <c r="E8" s="22">
        <v>16195304</v>
      </c>
      <c r="F8" s="22">
        <v>17682</v>
      </c>
      <c r="G8" s="3">
        <f t="shared" ref="G8:G27" si="7">F8/E8</f>
        <v>1.0917979681023585E-3</v>
      </c>
      <c r="H8" s="24">
        <v>0.39</v>
      </c>
      <c r="I8" s="5">
        <f>D8*G8/(1+(1-H8)*D8*G8)</f>
        <v>4.3555886407095614E-3</v>
      </c>
      <c r="J8" s="5"/>
      <c r="K8" s="4" t="str">
        <f t="shared" si="0"/>
        <v>1-5</v>
      </c>
      <c r="L8" s="2">
        <f t="shared" ref="L8:L27" si="8">L7*(1-I7)</f>
        <v>97376.622551250359</v>
      </c>
      <c r="M8" s="2">
        <f t="shared" si="1"/>
        <v>424.1325110548886</v>
      </c>
      <c r="N8" s="2">
        <f t="shared" si="2"/>
        <v>388471.60687802755</v>
      </c>
      <c r="O8" s="2">
        <f t="shared" si="3"/>
        <v>6867799.4623127738</v>
      </c>
      <c r="P8" s="6">
        <f t="shared" si="4"/>
        <v>70.528215934971229</v>
      </c>
      <c r="Q8" s="28">
        <f t="shared" ref="Q8:Q26" si="9">(D8^2*G8*(1-H8*D8*G8))/(E8*(1+(1-H8)*D8*G8)^3)*10^8</f>
        <v>0.10682344684511211</v>
      </c>
      <c r="R8" s="1">
        <f>L8^2*(P9+(1-H8)*D8)^2*(Q8*10^-8)</f>
        <v>48603.26722770965</v>
      </c>
      <c r="S8" s="1">
        <f t="shared" si="5"/>
        <v>1075996.3982295666</v>
      </c>
      <c r="T8" s="30">
        <f t="shared" ref="T8:T26" si="10">10^4*S8/(L8^2)</f>
        <v>1.1347531660173724</v>
      </c>
      <c r="U8" s="31">
        <f t="shared" ref="U8:U26" si="11">(T8*10^-4)^0.5</f>
        <v>1.0652479364060616E-2</v>
      </c>
    </row>
    <row r="9" spans="1:21" x14ac:dyDescent="0.35">
      <c r="A9">
        <v>5</v>
      </c>
      <c r="B9" s="4" t="s">
        <v>0</v>
      </c>
      <c r="C9" s="15">
        <f t="shared" si="6"/>
        <v>10</v>
      </c>
      <c r="D9" s="4">
        <f t="shared" ref="D9:D26" si="12">C9-A9</f>
        <v>5</v>
      </c>
      <c r="E9" s="22">
        <v>18659141</v>
      </c>
      <c r="F9" s="22">
        <v>9163</v>
      </c>
      <c r="G9" s="3">
        <f t="shared" si="7"/>
        <v>4.9107298133392097E-4</v>
      </c>
      <c r="H9" s="24">
        <v>0.46</v>
      </c>
      <c r="I9" s="5">
        <f t="shared" ref="I9:I26" si="13">D9*G9/(1+(1-H9)*D9*G9)</f>
        <v>2.4521136564072867E-3</v>
      </c>
      <c r="J9" s="5"/>
      <c r="K9" s="4" t="str">
        <f t="shared" si="0"/>
        <v>5-10</v>
      </c>
      <c r="L9" s="2">
        <f t="shared" si="8"/>
        <v>96952.49004019548</v>
      </c>
      <c r="M9" s="2">
        <f t="shared" si="1"/>
        <v>237.73852485025478</v>
      </c>
      <c r="N9" s="2">
        <f t="shared" si="2"/>
        <v>484120.55618388171</v>
      </c>
      <c r="O9" s="2">
        <f t="shared" si="3"/>
        <v>6479327.8554347465</v>
      </c>
      <c r="P9" s="6">
        <f t="shared" si="4"/>
        <v>66.829927243214541</v>
      </c>
      <c r="Q9" s="28">
        <f t="shared" si="9"/>
        <v>6.546018950589845E-2</v>
      </c>
      <c r="R9" s="1">
        <f t="shared" ref="R9:R26" si="14">L9^2*(P10+(1-H9)*D9)^2*(Q9*10^-8)</f>
        <v>25748.387641248788</v>
      </c>
      <c r="S9" s="1">
        <f t="shared" si="5"/>
        <v>1027393.1310018569</v>
      </c>
      <c r="T9" s="30">
        <f t="shared" si="10"/>
        <v>1.0929963775555591</v>
      </c>
      <c r="U9" s="31">
        <f t="shared" si="11"/>
        <v>1.0454646706395961E-2</v>
      </c>
    </row>
    <row r="10" spans="1:21" x14ac:dyDescent="0.35">
      <c r="A10">
        <v>10</v>
      </c>
      <c r="B10" s="4" t="s">
        <v>0</v>
      </c>
      <c r="C10" s="15">
        <f t="shared" si="6"/>
        <v>15</v>
      </c>
      <c r="D10" s="4">
        <f t="shared" si="12"/>
        <v>5</v>
      </c>
      <c r="E10" s="22">
        <v>16815965</v>
      </c>
      <c r="F10" s="22">
        <v>7374</v>
      </c>
      <c r="G10" s="3">
        <f t="shared" si="7"/>
        <v>4.3851185465716659E-4</v>
      </c>
      <c r="H10" s="24">
        <v>0.54</v>
      </c>
      <c r="I10" s="5">
        <f t="shared" si="13"/>
        <v>2.190350135934781E-3</v>
      </c>
      <c r="J10" s="5"/>
      <c r="K10" s="4" t="str">
        <f t="shared" si="0"/>
        <v>10-15</v>
      </c>
      <c r="L10" s="2">
        <f t="shared" si="8"/>
        <v>96714.751515345226</v>
      </c>
      <c r="M10" s="2">
        <f t="shared" si="1"/>
        <v>211.83916912853499</v>
      </c>
      <c r="N10" s="2">
        <f t="shared" si="2"/>
        <v>483086.52748773049</v>
      </c>
      <c r="O10" s="2">
        <f t="shared" si="3"/>
        <v>5995207.2992508644</v>
      </c>
      <c r="P10" s="6">
        <f t="shared" si="4"/>
        <v>61.988550922344416</v>
      </c>
      <c r="Q10" s="28">
        <f t="shared" si="9"/>
        <v>6.4918975051846323E-2</v>
      </c>
      <c r="R10" s="1">
        <f t="shared" si="14"/>
        <v>21438.942893876396</v>
      </c>
      <c r="S10" s="1">
        <f t="shared" si="5"/>
        <v>1001644.7433606081</v>
      </c>
      <c r="T10" s="30">
        <f t="shared" si="10"/>
        <v>1.0708490987562338</v>
      </c>
      <c r="U10" s="31">
        <f t="shared" si="11"/>
        <v>1.0348183892626928E-2</v>
      </c>
    </row>
    <row r="11" spans="1:21" x14ac:dyDescent="0.35">
      <c r="A11">
        <v>15</v>
      </c>
      <c r="B11" s="4" t="s">
        <v>0</v>
      </c>
      <c r="C11" s="15">
        <f t="shared" si="6"/>
        <v>20</v>
      </c>
      <c r="D11" s="4">
        <f t="shared" si="12"/>
        <v>5</v>
      </c>
      <c r="E11" s="22">
        <v>13287434</v>
      </c>
      <c r="F11" s="22">
        <v>12185</v>
      </c>
      <c r="G11" s="3">
        <f t="shared" si="7"/>
        <v>9.170318362446805E-4</v>
      </c>
      <c r="H11" s="24">
        <v>0.56999999999999995</v>
      </c>
      <c r="I11" s="5">
        <f t="shared" si="13"/>
        <v>4.576136785516844E-3</v>
      </c>
      <c r="J11" s="5"/>
      <c r="K11" s="4" t="str">
        <f t="shared" si="0"/>
        <v>15-20</v>
      </c>
      <c r="L11" s="2">
        <f t="shared" si="8"/>
        <v>96502.91234621669</v>
      </c>
      <c r="M11" s="2">
        <f t="shared" si="1"/>
        <v>441.61052709702983</v>
      </c>
      <c r="N11" s="2">
        <f t="shared" si="2"/>
        <v>481565.09909782483</v>
      </c>
      <c r="O11" s="2">
        <f t="shared" si="3"/>
        <v>5512120.7717631338</v>
      </c>
      <c r="P11" s="6">
        <f t="shared" si="4"/>
        <v>57.118698677068799</v>
      </c>
      <c r="Q11" s="28">
        <f t="shared" si="9"/>
        <v>0.17107262102382711</v>
      </c>
      <c r="R11" s="1">
        <f t="shared" si="14"/>
        <v>47352.626071772174</v>
      </c>
      <c r="S11" s="1">
        <f t="shared" si="5"/>
        <v>980205.80046673177</v>
      </c>
      <c r="T11" s="30">
        <f t="shared" si="10"/>
        <v>1.0525347133142207</v>
      </c>
      <c r="U11" s="31">
        <f t="shared" si="11"/>
        <v>1.025931144528823E-2</v>
      </c>
    </row>
    <row r="12" spans="1:21" ht="23.25" customHeight="1" x14ac:dyDescent="0.35">
      <c r="A12">
        <v>20</v>
      </c>
      <c r="B12" s="4" t="s">
        <v>0</v>
      </c>
      <c r="C12" s="15">
        <f t="shared" si="6"/>
        <v>25</v>
      </c>
      <c r="D12" s="4">
        <f t="shared" si="12"/>
        <v>5</v>
      </c>
      <c r="E12" s="22">
        <v>10803165</v>
      </c>
      <c r="F12" s="22">
        <v>13348</v>
      </c>
      <c r="G12" s="3">
        <f t="shared" si="7"/>
        <v>1.2355638370792263E-3</v>
      </c>
      <c r="H12" s="24">
        <v>0.49</v>
      </c>
      <c r="I12" s="5">
        <f t="shared" si="13"/>
        <v>6.158415939523286E-3</v>
      </c>
      <c r="J12" s="5"/>
      <c r="K12" s="4" t="str">
        <f t="shared" si="0"/>
        <v>20-25</v>
      </c>
      <c r="L12" s="2">
        <f t="shared" si="8"/>
        <v>96061.301819119661</v>
      </c>
      <c r="M12" s="2">
        <f t="shared" si="1"/>
        <v>591.58545229422373</v>
      </c>
      <c r="N12" s="2">
        <f t="shared" si="2"/>
        <v>478797.96619224804</v>
      </c>
      <c r="O12" s="2">
        <f t="shared" si="3"/>
        <v>5030555.6726653092</v>
      </c>
      <c r="P12" s="6">
        <f t="shared" si="4"/>
        <v>52.368181332142299</v>
      </c>
      <c r="Q12" s="28">
        <f t="shared" si="9"/>
        <v>0.28238329537146561</v>
      </c>
      <c r="R12" s="1">
        <f t="shared" si="14"/>
        <v>65738.398185055106</v>
      </c>
      <c r="S12" s="1">
        <f t="shared" si="5"/>
        <v>932853.17439495958</v>
      </c>
      <c r="T12" s="30">
        <f t="shared" si="10"/>
        <v>1.0109189973619697</v>
      </c>
      <c r="U12" s="31">
        <f t="shared" si="11"/>
        <v>1.0054446764302697E-2</v>
      </c>
    </row>
    <row r="13" spans="1:21" x14ac:dyDescent="0.35">
      <c r="A13">
        <v>25</v>
      </c>
      <c r="B13" s="4" t="s">
        <v>0</v>
      </c>
      <c r="C13" s="15">
        <f t="shared" si="6"/>
        <v>30</v>
      </c>
      <c r="D13" s="4">
        <f t="shared" si="12"/>
        <v>5</v>
      </c>
      <c r="E13" s="22">
        <v>10870386</v>
      </c>
      <c r="F13" s="22">
        <v>14214</v>
      </c>
      <c r="G13" s="3">
        <f t="shared" si="7"/>
        <v>1.3075892613196992E-3</v>
      </c>
      <c r="H13" s="24">
        <v>0.5</v>
      </c>
      <c r="I13" s="5">
        <f t="shared" si="13"/>
        <v>6.5166435737064286E-3</v>
      </c>
      <c r="J13" s="5"/>
      <c r="K13" s="4" t="str">
        <f t="shared" si="0"/>
        <v>25-30</v>
      </c>
      <c r="L13" s="2">
        <f t="shared" si="8"/>
        <v>95469.716366825436</v>
      </c>
      <c r="M13" s="2">
        <f t="shared" si="1"/>
        <v>622.14211364544838</v>
      </c>
      <c r="N13" s="2">
        <f t="shared" si="2"/>
        <v>475793.22655001358</v>
      </c>
      <c r="O13" s="2">
        <f t="shared" si="3"/>
        <v>4551757.7064730609</v>
      </c>
      <c r="P13" s="6">
        <f t="shared" si="4"/>
        <v>47.677503188380072</v>
      </c>
      <c r="Q13" s="28">
        <f t="shared" si="9"/>
        <v>0.2968193575874839</v>
      </c>
      <c r="R13" s="1">
        <f t="shared" si="14"/>
        <v>55943.127778152782</v>
      </c>
      <c r="S13" s="1">
        <f t="shared" si="5"/>
        <v>867114.77620990446</v>
      </c>
      <c r="T13" s="30">
        <f t="shared" si="10"/>
        <v>0.9513609524774842</v>
      </c>
      <c r="U13" s="31">
        <f t="shared" si="11"/>
        <v>9.7537733850929925E-3</v>
      </c>
    </row>
    <row r="14" spans="1:21" x14ac:dyDescent="0.35">
      <c r="A14">
        <v>30</v>
      </c>
      <c r="B14" s="4" t="s">
        <v>0</v>
      </c>
      <c r="C14" s="15">
        <f t="shared" si="6"/>
        <v>35</v>
      </c>
      <c r="D14" s="4">
        <f t="shared" si="12"/>
        <v>5</v>
      </c>
      <c r="E14" s="22">
        <v>11951709</v>
      </c>
      <c r="F14" s="22">
        <v>19200</v>
      </c>
      <c r="G14" s="3">
        <f t="shared" si="7"/>
        <v>1.6064648160359326E-3</v>
      </c>
      <c r="H14" s="24">
        <v>0.52</v>
      </c>
      <c r="I14" s="5">
        <f t="shared" si="13"/>
        <v>8.0014742716345479E-3</v>
      </c>
      <c r="J14" s="5"/>
      <c r="K14" s="4" t="str">
        <f t="shared" si="0"/>
        <v>30-35</v>
      </c>
      <c r="L14" s="2">
        <f t="shared" si="8"/>
        <v>94847.574253179992</v>
      </c>
      <c r="M14" s="2">
        <f t="shared" si="1"/>
        <v>758.92042511376712</v>
      </c>
      <c r="N14" s="2">
        <f t="shared" si="2"/>
        <v>472416.46224562684</v>
      </c>
      <c r="O14" s="2">
        <f t="shared" si="3"/>
        <v>4075964.4799230476</v>
      </c>
      <c r="P14" s="6">
        <f t="shared" si="4"/>
        <v>42.973839995558883</v>
      </c>
      <c r="Q14" s="28">
        <f t="shared" si="9"/>
        <v>0.33078805941306844</v>
      </c>
      <c r="R14" s="1">
        <f t="shared" si="14"/>
        <v>49292.44293148713</v>
      </c>
      <c r="S14" s="1">
        <f t="shared" si="5"/>
        <v>811171.64843175164</v>
      </c>
      <c r="T14" s="30">
        <f t="shared" si="10"/>
        <v>0.90169633959799445</v>
      </c>
      <c r="U14" s="31">
        <f t="shared" si="11"/>
        <v>9.4957692663522244E-3</v>
      </c>
    </row>
    <row r="15" spans="1:21" x14ac:dyDescent="0.35">
      <c r="A15">
        <v>35</v>
      </c>
      <c r="B15" s="4" t="s">
        <v>0</v>
      </c>
      <c r="C15" s="15">
        <f t="shared" si="6"/>
        <v>40</v>
      </c>
      <c r="D15" s="4">
        <f t="shared" si="12"/>
        <v>5</v>
      </c>
      <c r="E15" s="22">
        <v>12508316</v>
      </c>
      <c r="F15" s="22">
        <v>29161</v>
      </c>
      <c r="G15" s="3">
        <f t="shared" si="7"/>
        <v>2.3313290134339428E-3</v>
      </c>
      <c r="H15" s="24">
        <v>0.54</v>
      </c>
      <c r="I15" s="5">
        <f t="shared" si="13"/>
        <v>1.1594474835337664E-2</v>
      </c>
      <c r="J15" s="5"/>
      <c r="K15" s="4" t="str">
        <f t="shared" si="0"/>
        <v>35-40</v>
      </c>
      <c r="L15" s="2">
        <f t="shared" si="8"/>
        <v>94088.653828066221</v>
      </c>
      <c r="M15" s="2">
        <f t="shared" si="1"/>
        <v>1090.9085291003105</v>
      </c>
      <c r="N15" s="2">
        <f t="shared" si="2"/>
        <v>467934.17952340038</v>
      </c>
      <c r="O15" s="2">
        <f t="shared" si="3"/>
        <v>3603548.0176774208</v>
      </c>
      <c r="P15" s="6">
        <f t="shared" si="4"/>
        <v>38.299495965394485</v>
      </c>
      <c r="Q15" s="28">
        <f t="shared" si="9"/>
        <v>0.45565371572841407</v>
      </c>
      <c r="R15" s="1">
        <f t="shared" si="14"/>
        <v>52327.115511019139</v>
      </c>
      <c r="S15" s="1">
        <f t="shared" si="5"/>
        <v>761879.20550026454</v>
      </c>
      <c r="T15" s="30">
        <f t="shared" si="10"/>
        <v>0.86062034865696824</v>
      </c>
      <c r="U15" s="31">
        <f t="shared" si="11"/>
        <v>9.2769625883527655E-3</v>
      </c>
    </row>
    <row r="16" spans="1:21" x14ac:dyDescent="0.35">
      <c r="A16">
        <v>40</v>
      </c>
      <c r="B16" s="4" t="s">
        <v>0</v>
      </c>
      <c r="C16" s="15">
        <f t="shared" si="6"/>
        <v>45</v>
      </c>
      <c r="D16" s="4">
        <f t="shared" si="12"/>
        <v>5</v>
      </c>
      <c r="E16" s="22">
        <v>11567216</v>
      </c>
      <c r="F16" s="22">
        <v>42942</v>
      </c>
      <c r="G16" s="3">
        <f t="shared" si="7"/>
        <v>3.7123885297897091E-3</v>
      </c>
      <c r="H16" s="24">
        <v>0.54</v>
      </c>
      <c r="I16" s="5">
        <f t="shared" si="13"/>
        <v>1.8404793437631219E-2</v>
      </c>
      <c r="J16" s="5"/>
      <c r="K16" s="4" t="str">
        <f t="shared" si="0"/>
        <v>40-45</v>
      </c>
      <c r="L16" s="2">
        <f t="shared" si="8"/>
        <v>92997.745298965907</v>
      </c>
      <c r="M16" s="2">
        <f t="shared" si="1"/>
        <v>1711.6042923929072</v>
      </c>
      <c r="N16" s="2">
        <f t="shared" si="2"/>
        <v>461052.03662232583</v>
      </c>
      <c r="O16" s="2">
        <f t="shared" si="3"/>
        <v>3135613.8381540203</v>
      </c>
      <c r="P16" s="6">
        <f t="shared" si="4"/>
        <v>33.717095270146153</v>
      </c>
      <c r="Q16" s="28">
        <f t="shared" si="9"/>
        <v>0.77430498722625141</v>
      </c>
      <c r="R16" s="1">
        <f t="shared" si="14"/>
        <v>66864.297384314879</v>
      </c>
      <c r="S16" s="1">
        <f t="shared" si="5"/>
        <v>709552.0899892454</v>
      </c>
      <c r="T16" s="30">
        <f t="shared" si="10"/>
        <v>0.82042605635339549</v>
      </c>
      <c r="U16" s="31">
        <f t="shared" si="11"/>
        <v>9.0577373353028703E-3</v>
      </c>
    </row>
    <row r="17" spans="1:21" ht="26.25" customHeight="1" x14ac:dyDescent="0.35">
      <c r="A17">
        <v>45</v>
      </c>
      <c r="B17" s="4" t="s">
        <v>0</v>
      </c>
      <c r="C17" s="15">
        <f t="shared" si="6"/>
        <v>50</v>
      </c>
      <c r="D17" s="4">
        <f t="shared" si="12"/>
        <v>5</v>
      </c>
      <c r="E17" s="22">
        <v>10928878</v>
      </c>
      <c r="F17" s="22">
        <v>64283</v>
      </c>
      <c r="G17" s="3">
        <f t="shared" si="7"/>
        <v>5.8819395733029503E-3</v>
      </c>
      <c r="H17" s="24">
        <v>0.54</v>
      </c>
      <c r="I17" s="5">
        <f t="shared" si="13"/>
        <v>2.9017140610889194E-2</v>
      </c>
      <c r="J17" s="5"/>
      <c r="K17" s="4" t="str">
        <f t="shared" si="0"/>
        <v>45-50</v>
      </c>
      <c r="L17" s="2">
        <f t="shared" si="8"/>
        <v>91286.141006573002</v>
      </c>
      <c r="M17" s="2">
        <f t="shared" si="1"/>
        <v>2648.8627894131869</v>
      </c>
      <c r="N17" s="2">
        <f t="shared" si="2"/>
        <v>450338.32061721466</v>
      </c>
      <c r="O17" s="2">
        <f t="shared" si="3"/>
        <v>2674561.8015316944</v>
      </c>
      <c r="P17" s="6">
        <f t="shared" si="4"/>
        <v>29.29866211935845</v>
      </c>
      <c r="Q17" s="28">
        <f t="shared" si="9"/>
        <v>1.2718170867961334</v>
      </c>
      <c r="R17" s="1">
        <f t="shared" si="14"/>
        <v>79529.96850432764</v>
      </c>
      <c r="S17" s="1">
        <f t="shared" si="5"/>
        <v>642687.79260493047</v>
      </c>
      <c r="T17" s="30">
        <f t="shared" si="10"/>
        <v>0.77124143553215574</v>
      </c>
      <c r="U17" s="31">
        <f t="shared" si="11"/>
        <v>8.7820352739678507E-3</v>
      </c>
    </row>
    <row r="18" spans="1:21" ht="16.5" customHeight="1" x14ac:dyDescent="0.35">
      <c r="A18">
        <v>50</v>
      </c>
      <c r="B18" s="4" t="s">
        <v>0</v>
      </c>
      <c r="C18" s="15">
        <f t="shared" si="6"/>
        <v>55</v>
      </c>
      <c r="D18" s="4">
        <f t="shared" si="12"/>
        <v>5</v>
      </c>
      <c r="E18" s="22">
        <v>9696502</v>
      </c>
      <c r="F18" s="22">
        <v>90593</v>
      </c>
      <c r="G18" s="3">
        <f t="shared" si="7"/>
        <v>9.3428537425145688E-3</v>
      </c>
      <c r="H18" s="24">
        <v>0.53</v>
      </c>
      <c r="I18" s="5">
        <f t="shared" si="13"/>
        <v>4.571065891097667E-2</v>
      </c>
      <c r="J18" s="5"/>
      <c r="K18" s="4" t="str">
        <f t="shared" si="0"/>
        <v>50-55</v>
      </c>
      <c r="L18" s="2">
        <f t="shared" si="8"/>
        <v>88637.278217159808</v>
      </c>
      <c r="M18" s="2">
        <f t="shared" si="1"/>
        <v>4051.6683913819343</v>
      </c>
      <c r="N18" s="2">
        <f t="shared" si="2"/>
        <v>433664.97036605148</v>
      </c>
      <c r="O18" s="2">
        <f t="shared" si="3"/>
        <v>2224223.4809144796</v>
      </c>
      <c r="P18" s="6">
        <f t="shared" si="4"/>
        <v>25.09354445050953</v>
      </c>
      <c r="Q18" s="28">
        <f t="shared" si="9"/>
        <v>2.2010017842562064</v>
      </c>
      <c r="R18" s="1">
        <f t="shared" si="14"/>
        <v>95648.015122192402</v>
      </c>
      <c r="S18" s="1">
        <f t="shared" si="5"/>
        <v>563157.82410060277</v>
      </c>
      <c r="T18" s="30">
        <f t="shared" si="10"/>
        <v>0.71679884823435724</v>
      </c>
      <c r="U18" s="31">
        <f t="shared" si="11"/>
        <v>8.4663973934274855E-3</v>
      </c>
    </row>
    <row r="19" spans="1:21" x14ac:dyDescent="0.35">
      <c r="A19">
        <v>55</v>
      </c>
      <c r="B19" s="4" t="s">
        <v>0</v>
      </c>
      <c r="C19" s="15">
        <f t="shared" si="6"/>
        <v>60</v>
      </c>
      <c r="D19" s="4">
        <f t="shared" si="12"/>
        <v>5</v>
      </c>
      <c r="E19" s="22">
        <v>8595947</v>
      </c>
      <c r="F19" s="22">
        <v>116753</v>
      </c>
      <c r="G19" s="3">
        <f t="shared" si="7"/>
        <v>1.3582331301018958E-2</v>
      </c>
      <c r="H19" s="24">
        <v>0.52</v>
      </c>
      <c r="I19" s="5">
        <f t="shared" si="13"/>
        <v>6.5767784881429842E-2</v>
      </c>
      <c r="J19" s="5"/>
      <c r="K19" s="4" t="str">
        <f t="shared" si="0"/>
        <v>55-60</v>
      </c>
      <c r="L19" s="2">
        <f t="shared" si="8"/>
        <v>84585.609825777865</v>
      </c>
      <c r="M19" s="2">
        <f t="shared" si="1"/>
        <v>5563.0081910863173</v>
      </c>
      <c r="N19" s="2">
        <f t="shared" si="2"/>
        <v>409576.82947028213</v>
      </c>
      <c r="O19" s="2">
        <f t="shared" si="3"/>
        <v>1790558.5105484279</v>
      </c>
      <c r="P19" s="6">
        <f t="shared" si="4"/>
        <v>21.168594921009209</v>
      </c>
      <c r="Q19" s="28">
        <f t="shared" si="9"/>
        <v>3.4610926065941818</v>
      </c>
      <c r="R19" s="1">
        <f t="shared" si="14"/>
        <v>97826.067401578955</v>
      </c>
      <c r="S19" s="1">
        <f t="shared" si="5"/>
        <v>467509.80897841032</v>
      </c>
      <c r="T19" s="30">
        <f t="shared" si="10"/>
        <v>0.65342802626367535</v>
      </c>
      <c r="U19" s="31">
        <f t="shared" si="11"/>
        <v>8.0834895080260684E-3</v>
      </c>
    </row>
    <row r="20" spans="1:21" x14ac:dyDescent="0.35">
      <c r="A20">
        <v>60</v>
      </c>
      <c r="B20" s="4" t="s">
        <v>0</v>
      </c>
      <c r="C20" s="15">
        <f t="shared" si="6"/>
        <v>65</v>
      </c>
      <c r="D20" s="4">
        <f t="shared" si="12"/>
        <v>5</v>
      </c>
      <c r="E20" s="22">
        <v>7111897</v>
      </c>
      <c r="F20" s="22">
        <v>153444</v>
      </c>
      <c r="G20" s="3">
        <f t="shared" si="7"/>
        <v>2.1575678050455457E-2</v>
      </c>
      <c r="H20" s="24">
        <v>0.52</v>
      </c>
      <c r="I20" s="5">
        <f t="shared" si="13"/>
        <v>0.10256728911213775</v>
      </c>
      <c r="J20" s="5"/>
      <c r="K20" s="4" t="str">
        <f t="shared" si="0"/>
        <v>60-65</v>
      </c>
      <c r="L20" s="2">
        <f t="shared" si="8"/>
        <v>79022.601634691542</v>
      </c>
      <c r="M20" s="2">
        <f t="shared" si="1"/>
        <v>8105.1340282586962</v>
      </c>
      <c r="N20" s="2">
        <f t="shared" si="2"/>
        <v>375660.6865056369</v>
      </c>
      <c r="O20" s="2">
        <f t="shared" si="3"/>
        <v>1380981.6810781457</v>
      </c>
      <c r="P20" s="6">
        <f t="shared" si="4"/>
        <v>17.475781010883399</v>
      </c>
      <c r="Q20" s="28">
        <f t="shared" si="9"/>
        <v>6.1527566470496833</v>
      </c>
      <c r="R20" s="1">
        <f t="shared" si="14"/>
        <v>105566.99222790457</v>
      </c>
      <c r="S20" s="1">
        <f t="shared" si="5"/>
        <v>369683.74157683138</v>
      </c>
      <c r="T20" s="30">
        <f t="shared" si="10"/>
        <v>0.59200817459637989</v>
      </c>
      <c r="U20" s="31">
        <f t="shared" si="11"/>
        <v>7.694206746613844E-3</v>
      </c>
    </row>
    <row r="21" spans="1:21" x14ac:dyDescent="0.35">
      <c r="A21">
        <v>65</v>
      </c>
      <c r="B21" s="4" t="s">
        <v>0</v>
      </c>
      <c r="C21" s="15">
        <f t="shared" si="6"/>
        <v>70</v>
      </c>
      <c r="D21" s="4">
        <f t="shared" si="12"/>
        <v>5</v>
      </c>
      <c r="E21" s="22">
        <v>6186763</v>
      </c>
      <c r="F21" s="22">
        <v>196605</v>
      </c>
      <c r="G21" s="3">
        <f t="shared" si="7"/>
        <v>3.1778330606813288E-2</v>
      </c>
      <c r="H21" s="24">
        <v>0.52</v>
      </c>
      <c r="I21" s="5">
        <f t="shared" si="13"/>
        <v>0.14763205261154158</v>
      </c>
      <c r="J21" s="5"/>
      <c r="K21" s="4" t="str">
        <f t="shared" si="0"/>
        <v>65-70</v>
      </c>
      <c r="L21" s="2">
        <f t="shared" si="8"/>
        <v>70917.467606432852</v>
      </c>
      <c r="M21" s="2">
        <f t="shared" si="1"/>
        <v>10469.691308750191</v>
      </c>
      <c r="N21" s="2">
        <f t="shared" si="2"/>
        <v>329460.07889116381</v>
      </c>
      <c r="O21" s="2">
        <f t="shared" si="3"/>
        <v>1005320.9945725088</v>
      </c>
      <c r="P21" s="6">
        <f t="shared" si="4"/>
        <v>14.175929125835243</v>
      </c>
      <c r="Q21" s="28">
        <f t="shared" si="9"/>
        <v>9.4491744644527866</v>
      </c>
      <c r="R21" s="1">
        <f t="shared" si="14"/>
        <v>87651.187387560276</v>
      </c>
      <c r="S21" s="1">
        <f t="shared" si="5"/>
        <v>264116.74934892682</v>
      </c>
      <c r="T21" s="30">
        <f t="shared" si="10"/>
        <v>0.52515741939334115</v>
      </c>
      <c r="U21" s="31">
        <f t="shared" si="11"/>
        <v>7.2467745886935185E-3</v>
      </c>
    </row>
    <row r="22" spans="1:21" ht="21.75" customHeight="1" x14ac:dyDescent="0.35">
      <c r="A22">
        <v>70</v>
      </c>
      <c r="B22" s="4" t="s">
        <v>0</v>
      </c>
      <c r="C22" s="15">
        <f t="shared" si="6"/>
        <v>75</v>
      </c>
      <c r="D22" s="4">
        <f t="shared" si="12"/>
        <v>5</v>
      </c>
      <c r="E22" s="22">
        <v>4661136</v>
      </c>
      <c r="F22" s="22">
        <v>223707</v>
      </c>
      <c r="G22" s="3">
        <f t="shared" si="7"/>
        <v>4.7994094143573585E-2</v>
      </c>
      <c r="H22" s="24">
        <v>0.51</v>
      </c>
      <c r="I22" s="5">
        <f t="shared" si="13"/>
        <v>0.21472224195486994</v>
      </c>
      <c r="J22" s="5"/>
      <c r="K22" s="4" t="str">
        <f t="shared" si="0"/>
        <v>70-75</v>
      </c>
      <c r="L22" s="2">
        <f t="shared" si="8"/>
        <v>60447.776297682663</v>
      </c>
      <c r="M22" s="2">
        <f t="shared" si="1"/>
        <v>12979.482047824869</v>
      </c>
      <c r="N22" s="2">
        <f t="shared" si="2"/>
        <v>270439.15047124238</v>
      </c>
      <c r="O22" s="2">
        <f t="shared" si="3"/>
        <v>675860.91568134504</v>
      </c>
      <c r="P22" s="6">
        <f t="shared" si="4"/>
        <v>11.180906181775539</v>
      </c>
      <c r="Q22" s="28">
        <f t="shared" si="9"/>
        <v>16.184444182352415</v>
      </c>
      <c r="R22" s="1">
        <f t="shared" si="14"/>
        <v>71437.236408008379</v>
      </c>
      <c r="S22" s="1">
        <f t="shared" si="5"/>
        <v>176465.56196136656</v>
      </c>
      <c r="T22" s="30">
        <f t="shared" si="10"/>
        <v>0.48294681407406204</v>
      </c>
      <c r="U22" s="31">
        <f t="shared" si="11"/>
        <v>6.9494374885602219E-3</v>
      </c>
    </row>
    <row r="23" spans="1:21" x14ac:dyDescent="0.35">
      <c r="A23">
        <v>75</v>
      </c>
      <c r="B23" s="4" t="s">
        <v>0</v>
      </c>
      <c r="C23" s="15">
        <f t="shared" si="6"/>
        <v>80</v>
      </c>
      <c r="D23" s="4">
        <f t="shared" si="12"/>
        <v>5</v>
      </c>
      <c r="E23" s="22">
        <v>2977347</v>
      </c>
      <c r="F23" s="22">
        <v>219978</v>
      </c>
      <c r="G23" s="3">
        <f t="shared" si="7"/>
        <v>7.3883897308577071E-2</v>
      </c>
      <c r="H23" s="24">
        <v>0.51</v>
      </c>
      <c r="I23" s="5">
        <f t="shared" si="13"/>
        <v>0.31279815667243444</v>
      </c>
      <c r="J23" s="5"/>
      <c r="K23" s="4" t="str">
        <f t="shared" si="0"/>
        <v>75-80</v>
      </c>
      <c r="L23" s="2">
        <f t="shared" si="8"/>
        <v>47468.29424985779</v>
      </c>
      <c r="M23" s="2">
        <f t="shared" si="1"/>
        <v>14847.994941740235</v>
      </c>
      <c r="N23" s="2">
        <f t="shared" si="2"/>
        <v>200963.88364202535</v>
      </c>
      <c r="O23" s="2">
        <f t="shared" si="3"/>
        <v>405421.76521010266</v>
      </c>
      <c r="P23" s="6">
        <f t="shared" si="4"/>
        <v>8.5408960152663855</v>
      </c>
      <c r="Q23" s="28">
        <f t="shared" si="9"/>
        <v>30.565635989610985</v>
      </c>
      <c r="R23" s="1">
        <f t="shared" si="14"/>
        <v>52342.639598410009</v>
      </c>
      <c r="S23" s="1">
        <f t="shared" si="5"/>
        <v>105028.3255533582</v>
      </c>
      <c r="T23" s="30">
        <f t="shared" si="10"/>
        <v>0.4661215586312516</v>
      </c>
      <c r="U23" s="31">
        <f t="shared" si="11"/>
        <v>6.8273095625674659E-3</v>
      </c>
    </row>
    <row r="24" spans="1:21" x14ac:dyDescent="0.35">
      <c r="A24">
        <v>80</v>
      </c>
      <c r="B24" s="4" t="s">
        <v>0</v>
      </c>
      <c r="C24" s="15">
        <f t="shared" si="6"/>
        <v>85</v>
      </c>
      <c r="D24" s="4">
        <f t="shared" si="12"/>
        <v>5</v>
      </c>
      <c r="E24" s="22">
        <v>1518206</v>
      </c>
      <c r="F24" s="22">
        <v>185231</v>
      </c>
      <c r="G24" s="3">
        <f t="shared" si="7"/>
        <v>0.12200649977671015</v>
      </c>
      <c r="H24" s="24">
        <v>0.48</v>
      </c>
      <c r="I24" s="5">
        <f t="shared" si="13"/>
        <v>0.46312228392485549</v>
      </c>
      <c r="J24" s="5"/>
      <c r="K24" s="4" t="str">
        <f t="shared" si="0"/>
        <v>80-85</v>
      </c>
      <c r="L24" s="2">
        <f t="shared" si="8"/>
        <v>32620.299308117552</v>
      </c>
      <c r="M24" s="2">
        <f t="shared" si="1"/>
        <v>15107.187517887784</v>
      </c>
      <c r="N24" s="2">
        <f t="shared" si="2"/>
        <v>123822.80899407953</v>
      </c>
      <c r="O24" s="2">
        <f t="shared" si="3"/>
        <v>204457.88156807728</v>
      </c>
      <c r="P24" s="6">
        <f t="shared" si="4"/>
        <v>6.2678113292847071</v>
      </c>
      <c r="Q24" s="28">
        <f t="shared" si="9"/>
        <v>62.166019968401187</v>
      </c>
      <c r="R24" s="1">
        <f t="shared" si="14"/>
        <v>34332.762760784186</v>
      </c>
      <c r="S24" s="1">
        <f t="shared" si="5"/>
        <v>52685.685954948189</v>
      </c>
      <c r="T24" s="30">
        <f t="shared" si="10"/>
        <v>0.49512716638718363</v>
      </c>
      <c r="U24" s="31">
        <f t="shared" si="11"/>
        <v>7.0365273138614593E-3</v>
      </c>
    </row>
    <row r="25" spans="1:21" x14ac:dyDescent="0.35">
      <c r="A25">
        <v>85</v>
      </c>
      <c r="B25" s="4" t="s">
        <v>0</v>
      </c>
      <c r="C25" s="15">
        <f t="shared" si="6"/>
        <v>90</v>
      </c>
      <c r="D25" s="4">
        <f t="shared" si="12"/>
        <v>5</v>
      </c>
      <c r="E25" s="22">
        <v>648581</v>
      </c>
      <c r="F25" s="22">
        <v>120366</v>
      </c>
      <c r="G25" s="3">
        <f t="shared" si="7"/>
        <v>0.18558360482345304</v>
      </c>
      <c r="H25" s="24">
        <v>0.45</v>
      </c>
      <c r="I25" s="5">
        <f t="shared" si="13"/>
        <v>0.61437084487092775</v>
      </c>
      <c r="J25" s="5"/>
      <c r="K25" s="4" t="str">
        <f t="shared" si="0"/>
        <v>85-90</v>
      </c>
      <c r="L25" s="2">
        <f t="shared" si="8"/>
        <v>17513.11179022977</v>
      </c>
      <c r="M25" s="2">
        <f t="shared" si="1"/>
        <v>10759.54528688247</v>
      </c>
      <c r="N25" s="2">
        <f t="shared" si="2"/>
        <v>57976.809412222065</v>
      </c>
      <c r="O25" s="2">
        <f t="shared" si="3"/>
        <v>80635.07257399775</v>
      </c>
      <c r="P25" s="6">
        <f t="shared" si="4"/>
        <v>4.6042687067744588</v>
      </c>
      <c r="Q25" s="28">
        <f t="shared" si="9"/>
        <v>120.92809975806657</v>
      </c>
      <c r="R25" s="1">
        <f t="shared" si="14"/>
        <v>13823.760673872892</v>
      </c>
      <c r="S25" s="1">
        <f>S26+R25</f>
        <v>18352.923194163999</v>
      </c>
      <c r="T25" s="30">
        <f t="shared" si="10"/>
        <v>0.59838211898648119</v>
      </c>
      <c r="U25" s="31">
        <f t="shared" si="11"/>
        <v>7.7355162658123942E-3</v>
      </c>
    </row>
    <row r="26" spans="1:21" x14ac:dyDescent="0.35">
      <c r="A26">
        <v>90</v>
      </c>
      <c r="B26" s="4" t="s">
        <v>0</v>
      </c>
      <c r="C26" s="15">
        <f t="shared" si="6"/>
        <v>95</v>
      </c>
      <c r="D26" s="4">
        <f t="shared" si="12"/>
        <v>5</v>
      </c>
      <c r="E26" s="22">
        <v>170653</v>
      </c>
      <c r="F26" s="22">
        <v>50278</v>
      </c>
      <c r="G26" s="3">
        <f t="shared" si="7"/>
        <v>0.29462124896720243</v>
      </c>
      <c r="H26" s="24">
        <v>0.41</v>
      </c>
      <c r="I26" s="5">
        <f t="shared" si="13"/>
        <v>0.78812288559756294</v>
      </c>
      <c r="J26" s="5"/>
      <c r="K26" s="4" t="str">
        <f t="shared" si="0"/>
        <v>90-95</v>
      </c>
      <c r="L26" s="2">
        <f t="shared" si="8"/>
        <v>6753.5665033473006</v>
      </c>
      <c r="M26" s="2">
        <f t="shared" si="1"/>
        <v>5322.6403206931182</v>
      </c>
      <c r="N26" s="2">
        <f t="shared" si="2"/>
        <v>18066.043570691807</v>
      </c>
      <c r="O26" s="2">
        <f>O27+N26</f>
        <v>22658.263161775692</v>
      </c>
      <c r="P26" s="6">
        <f t="shared" si="4"/>
        <v>3.3550070396945784</v>
      </c>
      <c r="Q26" s="28">
        <f t="shared" si="9"/>
        <v>261.75436548557497</v>
      </c>
      <c r="R26" s="1">
        <f t="shared" si="14"/>
        <v>4529.1625202911064</v>
      </c>
      <c r="S26" s="1">
        <f>R26</f>
        <v>4529.1625202911064</v>
      </c>
      <c r="T26" s="30">
        <f t="shared" si="10"/>
        <v>0.99300524683000901</v>
      </c>
      <c r="U26" s="31">
        <f t="shared" si="11"/>
        <v>9.964964861102165E-3</v>
      </c>
    </row>
    <row r="27" spans="1:21" ht="21.75" customHeight="1" x14ac:dyDescent="0.35">
      <c r="A27">
        <v>95</v>
      </c>
      <c r="B27" t="s">
        <v>1</v>
      </c>
      <c r="E27" s="22">
        <v>44551</v>
      </c>
      <c r="F27" s="22">
        <v>13882</v>
      </c>
      <c r="G27" s="3">
        <f t="shared" si="7"/>
        <v>0.31159794392942919</v>
      </c>
      <c r="I27">
        <v>1</v>
      </c>
      <c r="K27" s="4" t="str">
        <f t="shared" si="0"/>
        <v>95+</v>
      </c>
      <c r="L27" s="2">
        <f t="shared" si="8"/>
        <v>1430.9261826541829</v>
      </c>
      <c r="M27" s="2">
        <f t="shared" si="1"/>
        <v>1430.9261826541829</v>
      </c>
      <c r="N27" s="2">
        <f>L27/G27</f>
        <v>4592.2195910838855</v>
      </c>
      <c r="O27" s="2">
        <f>N27</f>
        <v>4592.2195910838855</v>
      </c>
      <c r="P27" s="6">
        <f t="shared" si="4"/>
        <v>3.2092637948422418</v>
      </c>
      <c r="Q27" s="7"/>
    </row>
    <row r="28" spans="1:21" x14ac:dyDescent="0.35">
      <c r="L28" s="2"/>
    </row>
    <row r="30" spans="1:21" x14ac:dyDescent="0.35">
      <c r="Q30" s="7"/>
      <c r="R30" s="1"/>
    </row>
    <row r="31" spans="1:21" x14ac:dyDescent="0.35">
      <c r="D31" t="s">
        <v>53</v>
      </c>
      <c r="Q31" s="7"/>
      <c r="R31" s="1"/>
    </row>
  </sheetData>
  <sheetProtection sheet="1" objects="1" scenarios="1"/>
  <protectedRanges>
    <protectedRange sqref="H7:H26" name="last_year"/>
    <protectedRange sqref="F7:F27" name="deaths"/>
    <protectedRange sqref="E7:E27" name="pop"/>
    <protectedRange sqref="D1:G1" name="titre"/>
  </protectedRanges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3" shapeId="1067" r:id="rId4">
          <objectPr defaultSize="0" r:id="rId5">
            <anchor moveWithCells="1">
              <from>
                <xdr:col>17</xdr:col>
                <xdr:colOff>12700</xdr:colOff>
                <xdr:row>30</xdr:row>
                <xdr:rowOff>152400</xdr:rowOff>
              </from>
              <to>
                <xdr:col>20</xdr:col>
                <xdr:colOff>95250</xdr:colOff>
                <xdr:row>32</xdr:row>
                <xdr:rowOff>31750</xdr:rowOff>
              </to>
            </anchor>
          </objectPr>
        </oleObject>
      </mc:Choice>
      <mc:Fallback>
        <oleObject progId="Equation.3" shapeId="1067" r:id="rId4"/>
      </mc:Fallback>
    </mc:AlternateContent>
    <mc:AlternateContent xmlns:mc="http://schemas.openxmlformats.org/markup-compatibility/2006">
      <mc:Choice Requires="x14">
        <oleObject progId="Equation.3" shapeId="1068" r:id="rId6">
          <objectPr defaultSize="0" r:id="rId7">
            <anchor moveWithCells="1">
              <from>
                <xdr:col>17</xdr:col>
                <xdr:colOff>12700</xdr:colOff>
                <xdr:row>32</xdr:row>
                <xdr:rowOff>190500</xdr:rowOff>
              </from>
              <to>
                <xdr:col>17</xdr:col>
                <xdr:colOff>666750</xdr:colOff>
                <xdr:row>35</xdr:row>
                <xdr:rowOff>69850</xdr:rowOff>
              </to>
            </anchor>
          </objectPr>
        </oleObject>
      </mc:Choice>
      <mc:Fallback>
        <oleObject progId="Equation.3" shapeId="1068" r:id="rId6"/>
      </mc:Fallback>
    </mc:AlternateContent>
    <mc:AlternateContent xmlns:mc="http://schemas.openxmlformats.org/markup-compatibility/2006">
      <mc:Choice Requires="x14">
        <oleObject progId="Equation.3" shapeId="1069" r:id="rId8">
          <objectPr defaultSize="0" r:id="rId9">
            <anchor moveWithCells="1">
              <from>
                <xdr:col>17</xdr:col>
                <xdr:colOff>0</xdr:colOff>
                <xdr:row>27</xdr:row>
                <xdr:rowOff>12700</xdr:rowOff>
              </from>
              <to>
                <xdr:col>19</xdr:col>
                <xdr:colOff>527050</xdr:colOff>
                <xdr:row>29</xdr:row>
                <xdr:rowOff>171450</xdr:rowOff>
              </to>
            </anchor>
          </objectPr>
        </oleObject>
      </mc:Choice>
      <mc:Fallback>
        <oleObject progId="Equation.3" shapeId="1069" r:id="rId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"/>
  <sheetViews>
    <sheetView zoomScale="98" zoomScaleNormal="98" workbookViewId="0">
      <selection activeCell="F10" sqref="F10"/>
    </sheetView>
  </sheetViews>
  <sheetFormatPr baseColWidth="10" defaultRowHeight="14.5" x14ac:dyDescent="0.35"/>
  <cols>
    <col min="1" max="1" width="5.1796875" customWidth="1"/>
    <col min="2" max="2" width="2.453125" customWidth="1"/>
    <col min="3" max="3" width="4.453125" customWidth="1"/>
    <col min="4" max="4" width="10.54296875" customWidth="1"/>
    <col min="6" max="6" width="12.54296875" customWidth="1"/>
    <col min="8" max="8" width="13.453125" customWidth="1"/>
    <col min="9" max="9" width="13.26953125" customWidth="1"/>
    <col min="10" max="10" width="5.453125" customWidth="1"/>
    <col min="11" max="11" width="10.81640625" customWidth="1"/>
    <col min="12" max="12" width="10.453125" customWidth="1"/>
    <col min="13" max="13" width="12.54296875" customWidth="1"/>
    <col min="14" max="14" width="12.453125" customWidth="1"/>
    <col min="15" max="15" width="10.54296875" customWidth="1"/>
    <col min="16" max="16" width="7.453125" customWidth="1"/>
    <col min="17" max="17" width="9.7265625" customWidth="1"/>
    <col min="18" max="18" width="14" bestFit="1" customWidth="1"/>
    <col min="19" max="19" width="13.1796875" customWidth="1"/>
    <col min="20" max="20" width="10.26953125" customWidth="1"/>
    <col min="21" max="21" width="10" customWidth="1"/>
    <col min="22" max="22" width="12.54296875" bestFit="1" customWidth="1"/>
    <col min="23" max="23" width="12.26953125" bestFit="1" customWidth="1"/>
    <col min="25" max="25" width="12.26953125" bestFit="1" customWidth="1"/>
  </cols>
  <sheetData>
    <row r="1" spans="1:21" x14ac:dyDescent="0.35">
      <c r="D1" s="24" t="s">
        <v>51</v>
      </c>
      <c r="E1" s="24"/>
      <c r="F1" s="24"/>
      <c r="G1" s="24"/>
    </row>
    <row r="2" spans="1:21" x14ac:dyDescent="0.35">
      <c r="H2" s="9"/>
      <c r="K2" s="4"/>
      <c r="L2" s="4"/>
      <c r="M2" s="4"/>
      <c r="N2" s="10" t="s">
        <v>46</v>
      </c>
      <c r="O2" s="10" t="s">
        <v>46</v>
      </c>
      <c r="Q2" s="16"/>
      <c r="R2" s="16"/>
      <c r="S2" s="16"/>
      <c r="T2" s="25"/>
      <c r="U2" s="25" t="s">
        <v>37</v>
      </c>
    </row>
    <row r="3" spans="1:21" x14ac:dyDescent="0.35">
      <c r="A3" s="9" t="s">
        <v>2</v>
      </c>
      <c r="B3" s="9"/>
      <c r="C3" s="9"/>
      <c r="D3" s="10" t="s">
        <v>4</v>
      </c>
      <c r="E3" s="10" t="s">
        <v>7</v>
      </c>
      <c r="F3" s="10" t="s">
        <v>11</v>
      </c>
      <c r="G3" s="10" t="s">
        <v>14</v>
      </c>
      <c r="H3" s="10" t="s">
        <v>16</v>
      </c>
      <c r="I3" s="9" t="s">
        <v>50</v>
      </c>
      <c r="J3" s="9"/>
      <c r="K3" s="10" t="s">
        <v>2</v>
      </c>
      <c r="L3" s="10" t="s">
        <v>19</v>
      </c>
      <c r="M3" s="10" t="s">
        <v>19</v>
      </c>
      <c r="N3" s="10" t="s">
        <v>47</v>
      </c>
      <c r="O3" s="10" t="s">
        <v>47</v>
      </c>
      <c r="P3" s="9"/>
      <c r="Q3" s="25" t="s">
        <v>36</v>
      </c>
      <c r="R3" s="8" t="s">
        <v>41</v>
      </c>
      <c r="S3" s="16"/>
      <c r="T3" s="25" t="s">
        <v>36</v>
      </c>
      <c r="U3" s="25" t="s">
        <v>38</v>
      </c>
    </row>
    <row r="4" spans="1:21" ht="15" x14ac:dyDescent="0.4">
      <c r="A4" s="9" t="s">
        <v>3</v>
      </c>
      <c r="B4" s="9"/>
      <c r="C4" s="9"/>
      <c r="D4" s="10" t="s">
        <v>5</v>
      </c>
      <c r="E4" s="10" t="s">
        <v>8</v>
      </c>
      <c r="F4" s="10" t="s">
        <v>12</v>
      </c>
      <c r="G4" s="10" t="s">
        <v>15</v>
      </c>
      <c r="H4" s="10" t="s">
        <v>18</v>
      </c>
      <c r="I4" s="9" t="s">
        <v>15</v>
      </c>
      <c r="J4" s="9"/>
      <c r="K4" s="10" t="s">
        <v>3</v>
      </c>
      <c r="L4" s="10" t="s">
        <v>20</v>
      </c>
      <c r="M4" s="10" t="s">
        <v>22</v>
      </c>
      <c r="N4" s="10" t="s">
        <v>48</v>
      </c>
      <c r="O4" s="10" t="s">
        <v>49</v>
      </c>
      <c r="P4" s="9"/>
      <c r="Q4" s="25" t="s">
        <v>69</v>
      </c>
      <c r="R4" s="16"/>
      <c r="S4" s="16"/>
      <c r="T4" s="25" t="s">
        <v>39</v>
      </c>
      <c r="U4" s="25" t="s">
        <v>40</v>
      </c>
    </row>
    <row r="5" spans="1:21" ht="15" x14ac:dyDescent="0.4">
      <c r="A5" s="9" t="s">
        <v>10</v>
      </c>
      <c r="B5" s="9"/>
      <c r="C5" s="9"/>
      <c r="D5" s="10" t="s">
        <v>6</v>
      </c>
      <c r="E5" s="10" t="s">
        <v>9</v>
      </c>
      <c r="F5" s="10" t="s">
        <v>13</v>
      </c>
      <c r="G5" s="9"/>
      <c r="H5" s="10" t="s">
        <v>17</v>
      </c>
      <c r="I5" s="9" t="s">
        <v>13</v>
      </c>
      <c r="J5" s="9"/>
      <c r="K5" s="10" t="s">
        <v>10</v>
      </c>
      <c r="L5" s="10" t="s">
        <v>21</v>
      </c>
      <c r="M5" s="10" t="s">
        <v>13</v>
      </c>
      <c r="N5" s="10" t="s">
        <v>13</v>
      </c>
      <c r="O5" s="10" t="s">
        <v>21</v>
      </c>
      <c r="P5" s="9"/>
      <c r="Q5" s="26" t="s">
        <v>70</v>
      </c>
      <c r="R5" s="8" t="s">
        <v>42</v>
      </c>
      <c r="S5" s="8" t="s">
        <v>43</v>
      </c>
      <c r="T5" s="25" t="s">
        <v>72</v>
      </c>
      <c r="U5" s="25" t="s">
        <v>72</v>
      </c>
    </row>
    <row r="6" spans="1:21" ht="17" x14ac:dyDescent="0.4">
      <c r="A6" s="11" t="s">
        <v>23</v>
      </c>
      <c r="B6" s="11"/>
      <c r="C6" s="11" t="s">
        <v>24</v>
      </c>
      <c r="D6" s="11" t="s">
        <v>25</v>
      </c>
      <c r="E6" s="11" t="s">
        <v>26</v>
      </c>
      <c r="F6" s="11" t="s">
        <v>27</v>
      </c>
      <c r="G6" s="11" t="s">
        <v>28</v>
      </c>
      <c r="H6" s="11" t="s">
        <v>29</v>
      </c>
      <c r="I6" s="11" t="s">
        <v>30</v>
      </c>
      <c r="J6" s="12"/>
      <c r="K6" s="12"/>
      <c r="L6" s="11" t="s">
        <v>31</v>
      </c>
      <c r="M6" s="11" t="s">
        <v>32</v>
      </c>
      <c r="N6" s="11" t="s">
        <v>33</v>
      </c>
      <c r="O6" s="11" t="s">
        <v>34</v>
      </c>
      <c r="P6" s="11" t="s">
        <v>35</v>
      </c>
      <c r="Q6" s="27" t="s">
        <v>71</v>
      </c>
      <c r="R6" s="13" t="s">
        <v>44</v>
      </c>
      <c r="S6" s="14" t="s">
        <v>45</v>
      </c>
      <c r="T6" s="27" t="s">
        <v>73</v>
      </c>
      <c r="U6" s="29" t="s">
        <v>74</v>
      </c>
    </row>
    <row r="7" spans="1:21" x14ac:dyDescent="0.35">
      <c r="A7">
        <v>0</v>
      </c>
      <c r="B7" s="4" t="s">
        <v>0</v>
      </c>
      <c r="C7" s="15">
        <f>A8</f>
        <v>1</v>
      </c>
      <c r="D7" s="4">
        <f>C7-A7</f>
        <v>1</v>
      </c>
      <c r="E7" s="32">
        <v>4126560</v>
      </c>
      <c r="F7" s="32">
        <v>110873</v>
      </c>
      <c r="G7" s="3">
        <f>F7/E7</f>
        <v>2.6868141987515026E-2</v>
      </c>
      <c r="H7" s="24">
        <v>0.1</v>
      </c>
      <c r="I7" s="5">
        <f>D7*G7/(1+(1-H7)*D7*G7)</f>
        <v>2.6233774487496375E-2</v>
      </c>
      <c r="J7" s="5"/>
      <c r="K7" s="4" t="str">
        <f t="shared" ref="K7:K27" si="0">CONCATENATE(A7,B7,C7)</f>
        <v>0-1</v>
      </c>
      <c r="L7" s="2">
        <v>100000</v>
      </c>
      <c r="M7" s="2">
        <f t="shared" ref="M7:M27" si="1">L7*I7</f>
        <v>2623.3774487496376</v>
      </c>
      <c r="N7" s="2">
        <f t="shared" ref="N7:N26" si="2">D7*L8+M7*H7*D7</f>
        <v>97638.960296125326</v>
      </c>
      <c r="O7" s="2">
        <f t="shared" ref="O7:O25" si="3">O8+N7</f>
        <v>6965438.422608899</v>
      </c>
      <c r="P7" s="6">
        <f t="shared" ref="P7:P27" si="4">O7/L7</f>
        <v>69.654384226088993</v>
      </c>
      <c r="Q7" s="28">
        <f>10^8*((1-I7)*I7^2)/F7</f>
        <v>0.60443620510351426</v>
      </c>
      <c r="R7" s="1">
        <f>L7^2*(P8+(1-H7)*D7)^2*(Q7*10^-8)</f>
        <v>308382.74932082242</v>
      </c>
      <c r="S7" s="1">
        <f t="shared" ref="S7:S24" si="5">S8+R7</f>
        <v>1384379.1475503892</v>
      </c>
      <c r="T7" s="30">
        <f>10^4*S7/(L7^2)</f>
        <v>1.384379147550389</v>
      </c>
      <c r="U7" s="31">
        <f>(T7*10^-4)^0.5</f>
        <v>1.1765964250967232E-2</v>
      </c>
    </row>
    <row r="8" spans="1:21" x14ac:dyDescent="0.35">
      <c r="A8">
        <v>1</v>
      </c>
      <c r="B8" s="4" t="s">
        <v>0</v>
      </c>
      <c r="C8" s="15">
        <f t="shared" ref="C8:C26" si="6">A9</f>
        <v>5</v>
      </c>
      <c r="D8" s="4">
        <f>C8-A8</f>
        <v>4</v>
      </c>
      <c r="E8" s="32">
        <v>16195304</v>
      </c>
      <c r="F8" s="32">
        <v>17682</v>
      </c>
      <c r="G8" s="3">
        <f t="shared" ref="G8:G27" si="7">F8/E8</f>
        <v>1.0917979681023585E-3</v>
      </c>
      <c r="H8" s="24">
        <v>0.39</v>
      </c>
      <c r="I8" s="5">
        <f>D8*G8/(1+(1-H8)*D8*G8)</f>
        <v>4.3555886407095614E-3</v>
      </c>
      <c r="J8" s="5"/>
      <c r="K8" s="4" t="str">
        <f t="shared" si="0"/>
        <v>1-5</v>
      </c>
      <c r="L8" s="2">
        <f t="shared" ref="L8:L27" si="8">L7*(1-I7)</f>
        <v>97376.622551250359</v>
      </c>
      <c r="M8" s="2">
        <f t="shared" si="1"/>
        <v>424.1325110548886</v>
      </c>
      <c r="N8" s="2">
        <f t="shared" si="2"/>
        <v>388471.60687802755</v>
      </c>
      <c r="O8" s="2">
        <f t="shared" si="3"/>
        <v>6867799.4623127738</v>
      </c>
      <c r="P8" s="6">
        <f t="shared" si="4"/>
        <v>70.528215934971229</v>
      </c>
      <c r="Q8" s="28">
        <f t="shared" ref="Q8:Q26" si="9">10^8*((1-I8)*I8^2)/F8</f>
        <v>0.10682344684511214</v>
      </c>
      <c r="R8" s="1">
        <f>L8^2*(P9+(1-H8)*D8)^2*(Q8*10^-8)</f>
        <v>48603.267227709664</v>
      </c>
      <c r="S8" s="1">
        <f t="shared" si="5"/>
        <v>1075996.3982295669</v>
      </c>
      <c r="T8" s="30">
        <f t="shared" ref="T8:T26" si="10">10^4*S8/(L8^2)</f>
        <v>1.1347531660173729</v>
      </c>
      <c r="U8" s="31">
        <f t="shared" ref="U8:U26" si="11">(T8*10^-4)^0.5</f>
        <v>1.0652479364060618E-2</v>
      </c>
    </row>
    <row r="9" spans="1:21" x14ac:dyDescent="0.35">
      <c r="A9">
        <v>5</v>
      </c>
      <c r="B9" s="4" t="s">
        <v>0</v>
      </c>
      <c r="C9" s="15">
        <f t="shared" si="6"/>
        <v>10</v>
      </c>
      <c r="D9" s="4">
        <f t="shared" ref="D9:D26" si="12">C9-A9</f>
        <v>5</v>
      </c>
      <c r="E9" s="32">
        <v>18659141</v>
      </c>
      <c r="F9" s="32">
        <v>9163</v>
      </c>
      <c r="G9" s="3">
        <f t="shared" si="7"/>
        <v>4.9107298133392097E-4</v>
      </c>
      <c r="H9" s="24">
        <v>0.46</v>
      </c>
      <c r="I9" s="5">
        <f t="shared" ref="I9:I26" si="13">D9*G9/(1+(1-H9)*D9*G9)</f>
        <v>2.4521136564072867E-3</v>
      </c>
      <c r="J9" s="5"/>
      <c r="K9" s="4" t="str">
        <f t="shared" si="0"/>
        <v>5-10</v>
      </c>
      <c r="L9" s="2">
        <f t="shared" si="8"/>
        <v>96952.49004019548</v>
      </c>
      <c r="M9" s="2">
        <f t="shared" si="1"/>
        <v>237.73852485025478</v>
      </c>
      <c r="N9" s="2">
        <f t="shared" si="2"/>
        <v>484120.55618388171</v>
      </c>
      <c r="O9" s="2">
        <f t="shared" si="3"/>
        <v>6479327.8554347465</v>
      </c>
      <c r="P9" s="6">
        <f t="shared" si="4"/>
        <v>66.829927243214541</v>
      </c>
      <c r="Q9" s="28">
        <f t="shared" si="9"/>
        <v>6.5460189505898422E-2</v>
      </c>
      <c r="R9" s="1">
        <f t="shared" ref="R9:R26" si="14">L9^2*(P10+(1-H9)*D9)^2*(Q9*10^-8)</f>
        <v>25748.387641248773</v>
      </c>
      <c r="S9" s="1">
        <f t="shared" si="5"/>
        <v>1027393.1310018571</v>
      </c>
      <c r="T9" s="30">
        <f t="shared" si="10"/>
        <v>1.0929963775555596</v>
      </c>
      <c r="U9" s="31">
        <f t="shared" si="11"/>
        <v>1.0454646706395964E-2</v>
      </c>
    </row>
    <row r="10" spans="1:21" x14ac:dyDescent="0.35">
      <c r="A10">
        <v>10</v>
      </c>
      <c r="B10" s="4" t="s">
        <v>0</v>
      </c>
      <c r="C10" s="15">
        <f t="shared" si="6"/>
        <v>15</v>
      </c>
      <c r="D10" s="4">
        <f t="shared" si="12"/>
        <v>5</v>
      </c>
      <c r="E10" s="32">
        <v>16815965</v>
      </c>
      <c r="F10" s="32">
        <v>7374</v>
      </c>
      <c r="G10" s="3">
        <f t="shared" si="7"/>
        <v>4.3851185465716659E-4</v>
      </c>
      <c r="H10" s="24">
        <v>0.54</v>
      </c>
      <c r="I10" s="5">
        <f t="shared" si="13"/>
        <v>2.190350135934781E-3</v>
      </c>
      <c r="J10" s="5"/>
      <c r="K10" s="4" t="str">
        <f t="shared" si="0"/>
        <v>10-15</v>
      </c>
      <c r="L10" s="2">
        <f t="shared" si="8"/>
        <v>96714.751515345226</v>
      </c>
      <c r="M10" s="2">
        <f t="shared" si="1"/>
        <v>211.83916912853499</v>
      </c>
      <c r="N10" s="2">
        <f t="shared" si="2"/>
        <v>483086.52748773049</v>
      </c>
      <c r="O10" s="2">
        <f t="shared" si="3"/>
        <v>5995207.2992508644</v>
      </c>
      <c r="P10" s="6">
        <f t="shared" si="4"/>
        <v>61.988550922344416</v>
      </c>
      <c r="Q10" s="28">
        <f t="shared" si="9"/>
        <v>6.491897505184635E-2</v>
      </c>
      <c r="R10" s="1">
        <f t="shared" si="14"/>
        <v>21438.942893876407</v>
      </c>
      <c r="S10" s="1">
        <f t="shared" si="5"/>
        <v>1001644.7433606084</v>
      </c>
      <c r="T10" s="30">
        <f t="shared" si="10"/>
        <v>1.070849098756234</v>
      </c>
      <c r="U10" s="31">
        <f t="shared" si="11"/>
        <v>1.0348183892626928E-2</v>
      </c>
    </row>
    <row r="11" spans="1:21" x14ac:dyDescent="0.35">
      <c r="A11">
        <v>15</v>
      </c>
      <c r="B11" s="4" t="s">
        <v>0</v>
      </c>
      <c r="C11" s="15">
        <f t="shared" si="6"/>
        <v>20</v>
      </c>
      <c r="D11" s="4">
        <f t="shared" si="12"/>
        <v>5</v>
      </c>
      <c r="E11" s="32">
        <v>13287434</v>
      </c>
      <c r="F11" s="32">
        <v>12185</v>
      </c>
      <c r="G11" s="3">
        <f t="shared" si="7"/>
        <v>9.170318362446805E-4</v>
      </c>
      <c r="H11" s="24">
        <v>0.56999999999999995</v>
      </c>
      <c r="I11" s="5">
        <f t="shared" si="13"/>
        <v>4.576136785516844E-3</v>
      </c>
      <c r="J11" s="5"/>
      <c r="K11" s="4" t="str">
        <f t="shared" si="0"/>
        <v>15-20</v>
      </c>
      <c r="L11" s="2">
        <f t="shared" si="8"/>
        <v>96502.91234621669</v>
      </c>
      <c r="M11" s="2">
        <f t="shared" si="1"/>
        <v>441.61052709702983</v>
      </c>
      <c r="N11" s="2">
        <f t="shared" si="2"/>
        <v>481565.09909782483</v>
      </c>
      <c r="O11" s="2">
        <f t="shared" si="3"/>
        <v>5512120.7717631338</v>
      </c>
      <c r="P11" s="6">
        <f t="shared" si="4"/>
        <v>57.118698677068799</v>
      </c>
      <c r="Q11" s="28">
        <f t="shared" si="9"/>
        <v>0.17107262102382706</v>
      </c>
      <c r="R11" s="1">
        <f t="shared" si="14"/>
        <v>47352.626071772152</v>
      </c>
      <c r="S11" s="1">
        <f t="shared" si="5"/>
        <v>980205.80046673189</v>
      </c>
      <c r="T11" s="30">
        <f t="shared" si="10"/>
        <v>1.0525347133142207</v>
      </c>
      <c r="U11" s="31">
        <f t="shared" si="11"/>
        <v>1.025931144528823E-2</v>
      </c>
    </row>
    <row r="12" spans="1:21" ht="23.25" customHeight="1" x14ac:dyDescent="0.35">
      <c r="A12">
        <v>20</v>
      </c>
      <c r="B12" s="4" t="s">
        <v>0</v>
      </c>
      <c r="C12" s="15">
        <f t="shared" si="6"/>
        <v>25</v>
      </c>
      <c r="D12" s="4">
        <f t="shared" si="12"/>
        <v>5</v>
      </c>
      <c r="E12" s="32">
        <v>10803165</v>
      </c>
      <c r="F12" s="32">
        <v>13348</v>
      </c>
      <c r="G12" s="3">
        <f t="shared" si="7"/>
        <v>1.2355638370792263E-3</v>
      </c>
      <c r="H12" s="24">
        <v>0.49</v>
      </c>
      <c r="I12" s="5">
        <f t="shared" si="13"/>
        <v>6.158415939523286E-3</v>
      </c>
      <c r="J12" s="5"/>
      <c r="K12" s="4" t="str">
        <f t="shared" si="0"/>
        <v>20-25</v>
      </c>
      <c r="L12" s="2">
        <f t="shared" si="8"/>
        <v>96061.301819119661</v>
      </c>
      <c r="M12" s="2">
        <f t="shared" si="1"/>
        <v>591.58545229422373</v>
      </c>
      <c r="N12" s="2">
        <f t="shared" si="2"/>
        <v>478797.96619224804</v>
      </c>
      <c r="O12" s="2">
        <f t="shared" si="3"/>
        <v>5030555.6726653092</v>
      </c>
      <c r="P12" s="6">
        <f t="shared" si="4"/>
        <v>52.368181332142299</v>
      </c>
      <c r="Q12" s="28">
        <f t="shared" si="9"/>
        <v>0.28238329537146561</v>
      </c>
      <c r="R12" s="1">
        <f t="shared" si="14"/>
        <v>65738.398185055106</v>
      </c>
      <c r="S12" s="1">
        <f t="shared" si="5"/>
        <v>932853.1743949597</v>
      </c>
      <c r="T12" s="30">
        <f t="shared" si="10"/>
        <v>1.0109189973619697</v>
      </c>
      <c r="U12" s="31">
        <f t="shared" si="11"/>
        <v>1.0054446764302697E-2</v>
      </c>
    </row>
    <row r="13" spans="1:21" x14ac:dyDescent="0.35">
      <c r="A13">
        <v>25</v>
      </c>
      <c r="B13" s="4" t="s">
        <v>0</v>
      </c>
      <c r="C13" s="15">
        <f t="shared" si="6"/>
        <v>30</v>
      </c>
      <c r="D13" s="4">
        <f t="shared" si="12"/>
        <v>5</v>
      </c>
      <c r="E13" s="32">
        <v>10870386</v>
      </c>
      <c r="F13" s="32">
        <v>14214</v>
      </c>
      <c r="G13" s="3">
        <f t="shared" si="7"/>
        <v>1.3075892613196992E-3</v>
      </c>
      <c r="H13" s="24">
        <v>0.5</v>
      </c>
      <c r="I13" s="5">
        <f t="shared" si="13"/>
        <v>6.5166435737064286E-3</v>
      </c>
      <c r="J13" s="5"/>
      <c r="K13" s="4" t="str">
        <f t="shared" si="0"/>
        <v>25-30</v>
      </c>
      <c r="L13" s="2">
        <f t="shared" si="8"/>
        <v>95469.716366825436</v>
      </c>
      <c r="M13" s="2">
        <f t="shared" si="1"/>
        <v>622.14211364544838</v>
      </c>
      <c r="N13" s="2">
        <f t="shared" si="2"/>
        <v>475793.22655001358</v>
      </c>
      <c r="O13" s="2">
        <f t="shared" si="3"/>
        <v>4551757.7064730609</v>
      </c>
      <c r="P13" s="6">
        <f t="shared" si="4"/>
        <v>47.677503188380072</v>
      </c>
      <c r="Q13" s="28">
        <f t="shared" si="9"/>
        <v>0.29681935758748379</v>
      </c>
      <c r="R13" s="1">
        <f t="shared" si="14"/>
        <v>55943.127778152753</v>
      </c>
      <c r="S13" s="1">
        <f t="shared" si="5"/>
        <v>867114.77620990458</v>
      </c>
      <c r="T13" s="30">
        <f t="shared" si="10"/>
        <v>0.95136095247748442</v>
      </c>
      <c r="U13" s="31">
        <f t="shared" si="11"/>
        <v>9.7537733850929943E-3</v>
      </c>
    </row>
    <row r="14" spans="1:21" x14ac:dyDescent="0.35">
      <c r="A14">
        <v>30</v>
      </c>
      <c r="B14" s="4" t="s">
        <v>0</v>
      </c>
      <c r="C14" s="15">
        <f t="shared" si="6"/>
        <v>35</v>
      </c>
      <c r="D14" s="4">
        <f t="shared" si="12"/>
        <v>5</v>
      </c>
      <c r="E14" s="32">
        <v>11951709</v>
      </c>
      <c r="F14" s="32">
        <v>19200</v>
      </c>
      <c r="G14" s="3">
        <f t="shared" si="7"/>
        <v>1.6064648160359326E-3</v>
      </c>
      <c r="H14" s="24">
        <v>0.52</v>
      </c>
      <c r="I14" s="5">
        <f t="shared" si="13"/>
        <v>8.0014742716345479E-3</v>
      </c>
      <c r="J14" s="5"/>
      <c r="K14" s="4" t="str">
        <f t="shared" si="0"/>
        <v>30-35</v>
      </c>
      <c r="L14" s="2">
        <f t="shared" si="8"/>
        <v>94847.574253179992</v>
      </c>
      <c r="M14" s="2">
        <f t="shared" si="1"/>
        <v>758.92042511376712</v>
      </c>
      <c r="N14" s="2">
        <f t="shared" si="2"/>
        <v>472416.46224562684</v>
      </c>
      <c r="O14" s="2">
        <f t="shared" si="3"/>
        <v>4075964.4799230476</v>
      </c>
      <c r="P14" s="6">
        <f t="shared" si="4"/>
        <v>42.973839995558883</v>
      </c>
      <c r="Q14" s="28">
        <f t="shared" si="9"/>
        <v>0.33078805941306844</v>
      </c>
      <c r="R14" s="1">
        <f t="shared" si="14"/>
        <v>49292.44293148713</v>
      </c>
      <c r="S14" s="1">
        <f t="shared" si="5"/>
        <v>811171.64843175188</v>
      </c>
      <c r="T14" s="30">
        <f t="shared" si="10"/>
        <v>0.90169633959799478</v>
      </c>
      <c r="U14" s="31">
        <f t="shared" si="11"/>
        <v>9.4957692663522261E-3</v>
      </c>
    </row>
    <row r="15" spans="1:21" x14ac:dyDescent="0.35">
      <c r="A15">
        <v>35</v>
      </c>
      <c r="B15" s="4" t="s">
        <v>0</v>
      </c>
      <c r="C15" s="15">
        <f t="shared" si="6"/>
        <v>40</v>
      </c>
      <c r="D15" s="4">
        <f t="shared" si="12"/>
        <v>5</v>
      </c>
      <c r="E15" s="32">
        <v>12508316</v>
      </c>
      <c r="F15" s="32">
        <v>29161</v>
      </c>
      <c r="G15" s="3">
        <f t="shared" si="7"/>
        <v>2.3313290134339428E-3</v>
      </c>
      <c r="H15" s="24">
        <v>0.54</v>
      </c>
      <c r="I15" s="5">
        <f t="shared" si="13"/>
        <v>1.1594474835337664E-2</v>
      </c>
      <c r="J15" s="5"/>
      <c r="K15" s="4" t="str">
        <f t="shared" si="0"/>
        <v>35-40</v>
      </c>
      <c r="L15" s="2">
        <f t="shared" si="8"/>
        <v>94088.653828066221</v>
      </c>
      <c r="M15" s="2">
        <f t="shared" si="1"/>
        <v>1090.9085291003105</v>
      </c>
      <c r="N15" s="2">
        <f t="shared" si="2"/>
        <v>467934.17952340038</v>
      </c>
      <c r="O15" s="2">
        <f t="shared" si="3"/>
        <v>3603548.0176774208</v>
      </c>
      <c r="P15" s="6">
        <f t="shared" si="4"/>
        <v>38.299495965394485</v>
      </c>
      <c r="Q15" s="28">
        <f t="shared" si="9"/>
        <v>0.45565371572841412</v>
      </c>
      <c r="R15" s="1">
        <f t="shared" si="14"/>
        <v>52327.115511019147</v>
      </c>
      <c r="S15" s="1">
        <f t="shared" si="5"/>
        <v>761879.20550026477</v>
      </c>
      <c r="T15" s="30">
        <f t="shared" si="10"/>
        <v>0.86062034865696846</v>
      </c>
      <c r="U15" s="31">
        <f t="shared" si="11"/>
        <v>9.2769625883527655E-3</v>
      </c>
    </row>
    <row r="16" spans="1:21" x14ac:dyDescent="0.35">
      <c r="A16">
        <v>40</v>
      </c>
      <c r="B16" s="4" t="s">
        <v>0</v>
      </c>
      <c r="C16" s="15">
        <f t="shared" si="6"/>
        <v>45</v>
      </c>
      <c r="D16" s="4">
        <f t="shared" si="12"/>
        <v>5</v>
      </c>
      <c r="E16" s="32">
        <v>11567216</v>
      </c>
      <c r="F16" s="32">
        <v>42942</v>
      </c>
      <c r="G16" s="3">
        <f t="shared" si="7"/>
        <v>3.7123885297897091E-3</v>
      </c>
      <c r="H16" s="24">
        <v>0.54</v>
      </c>
      <c r="I16" s="5">
        <f t="shared" si="13"/>
        <v>1.8404793437631219E-2</v>
      </c>
      <c r="J16" s="5"/>
      <c r="K16" s="4" t="str">
        <f t="shared" si="0"/>
        <v>40-45</v>
      </c>
      <c r="L16" s="2">
        <f t="shared" si="8"/>
        <v>92997.745298965907</v>
      </c>
      <c r="M16" s="2">
        <f t="shared" si="1"/>
        <v>1711.6042923929072</v>
      </c>
      <c r="N16" s="2">
        <f t="shared" si="2"/>
        <v>461052.03662232583</v>
      </c>
      <c r="O16" s="2">
        <f t="shared" si="3"/>
        <v>3135613.8381540203</v>
      </c>
      <c r="P16" s="6">
        <f t="shared" si="4"/>
        <v>33.717095270146153</v>
      </c>
      <c r="Q16" s="28">
        <f t="shared" si="9"/>
        <v>0.77430498722625141</v>
      </c>
      <c r="R16" s="1">
        <f t="shared" si="14"/>
        <v>66864.297384314879</v>
      </c>
      <c r="S16" s="1">
        <f t="shared" si="5"/>
        <v>709552.08998924564</v>
      </c>
      <c r="T16" s="30">
        <f t="shared" si="10"/>
        <v>0.82042605635339572</v>
      </c>
      <c r="U16" s="31">
        <f t="shared" si="11"/>
        <v>9.057737335302872E-3</v>
      </c>
    </row>
    <row r="17" spans="1:21" ht="26.25" customHeight="1" x14ac:dyDescent="0.35">
      <c r="A17">
        <v>45</v>
      </c>
      <c r="B17" s="4" t="s">
        <v>0</v>
      </c>
      <c r="C17" s="15">
        <f t="shared" si="6"/>
        <v>50</v>
      </c>
      <c r="D17" s="4">
        <f t="shared" si="12"/>
        <v>5</v>
      </c>
      <c r="E17" s="32">
        <v>10928878</v>
      </c>
      <c r="F17" s="32">
        <v>64283</v>
      </c>
      <c r="G17" s="3">
        <f t="shared" si="7"/>
        <v>5.8819395733029503E-3</v>
      </c>
      <c r="H17" s="24">
        <v>0.54</v>
      </c>
      <c r="I17" s="5">
        <f t="shared" si="13"/>
        <v>2.9017140610889194E-2</v>
      </c>
      <c r="J17" s="5"/>
      <c r="K17" s="4" t="str">
        <f t="shared" si="0"/>
        <v>45-50</v>
      </c>
      <c r="L17" s="2">
        <f t="shared" si="8"/>
        <v>91286.141006573002</v>
      </c>
      <c r="M17" s="2">
        <f t="shared" si="1"/>
        <v>2648.8627894131869</v>
      </c>
      <c r="N17" s="2">
        <f t="shared" si="2"/>
        <v>450338.32061721466</v>
      </c>
      <c r="O17" s="2">
        <f t="shared" si="3"/>
        <v>2674561.8015316944</v>
      </c>
      <c r="P17" s="6">
        <f t="shared" si="4"/>
        <v>29.29866211935845</v>
      </c>
      <c r="Q17" s="28">
        <f t="shared" si="9"/>
        <v>1.2718170867961334</v>
      </c>
      <c r="R17" s="1">
        <f t="shared" si="14"/>
        <v>79529.96850432764</v>
      </c>
      <c r="S17" s="1">
        <f t="shared" si="5"/>
        <v>642687.7926049307</v>
      </c>
      <c r="T17" s="30">
        <f t="shared" si="10"/>
        <v>0.77124143553215596</v>
      </c>
      <c r="U17" s="31">
        <f t="shared" si="11"/>
        <v>8.7820352739678507E-3</v>
      </c>
    </row>
    <row r="18" spans="1:21" ht="16.5" customHeight="1" x14ac:dyDescent="0.35">
      <c r="A18">
        <v>50</v>
      </c>
      <c r="B18" s="4" t="s">
        <v>0</v>
      </c>
      <c r="C18" s="15">
        <f t="shared" si="6"/>
        <v>55</v>
      </c>
      <c r="D18" s="4">
        <f t="shared" si="12"/>
        <v>5</v>
      </c>
      <c r="E18" s="32">
        <v>9696502</v>
      </c>
      <c r="F18" s="32">
        <v>90593</v>
      </c>
      <c r="G18" s="3">
        <f t="shared" si="7"/>
        <v>9.3428537425145688E-3</v>
      </c>
      <c r="H18" s="24">
        <v>0.53</v>
      </c>
      <c r="I18" s="5">
        <f t="shared" si="13"/>
        <v>4.571065891097667E-2</v>
      </c>
      <c r="J18" s="5"/>
      <c r="K18" s="4" t="str">
        <f t="shared" si="0"/>
        <v>50-55</v>
      </c>
      <c r="L18" s="2">
        <f t="shared" si="8"/>
        <v>88637.278217159808</v>
      </c>
      <c r="M18" s="2">
        <f t="shared" si="1"/>
        <v>4051.6683913819343</v>
      </c>
      <c r="N18" s="2">
        <f t="shared" si="2"/>
        <v>433664.97036605148</v>
      </c>
      <c r="O18" s="2">
        <f t="shared" si="3"/>
        <v>2224223.4809144796</v>
      </c>
      <c r="P18" s="6">
        <f t="shared" si="4"/>
        <v>25.09354445050953</v>
      </c>
      <c r="Q18" s="28">
        <f t="shared" si="9"/>
        <v>2.2010017842562064</v>
      </c>
      <c r="R18" s="1">
        <f t="shared" si="14"/>
        <v>95648.015122192402</v>
      </c>
      <c r="S18" s="1">
        <f t="shared" si="5"/>
        <v>563157.824100603</v>
      </c>
      <c r="T18" s="30">
        <f t="shared" si="10"/>
        <v>0.71679884823435758</v>
      </c>
      <c r="U18" s="31">
        <f t="shared" si="11"/>
        <v>8.4663973934274873E-3</v>
      </c>
    </row>
    <row r="19" spans="1:21" x14ac:dyDescent="0.35">
      <c r="A19">
        <v>55</v>
      </c>
      <c r="B19" s="4" t="s">
        <v>0</v>
      </c>
      <c r="C19" s="15">
        <f t="shared" si="6"/>
        <v>60</v>
      </c>
      <c r="D19" s="4">
        <f t="shared" si="12"/>
        <v>5</v>
      </c>
      <c r="E19" s="32">
        <v>8595947</v>
      </c>
      <c r="F19" s="32">
        <v>116753</v>
      </c>
      <c r="G19" s="3">
        <f t="shared" si="7"/>
        <v>1.3582331301018958E-2</v>
      </c>
      <c r="H19" s="24">
        <v>0.52</v>
      </c>
      <c r="I19" s="5">
        <f t="shared" si="13"/>
        <v>6.5767784881429842E-2</v>
      </c>
      <c r="J19" s="5"/>
      <c r="K19" s="4" t="str">
        <f t="shared" si="0"/>
        <v>55-60</v>
      </c>
      <c r="L19" s="2">
        <f t="shared" si="8"/>
        <v>84585.609825777865</v>
      </c>
      <c r="M19" s="2">
        <f t="shared" si="1"/>
        <v>5563.0081910863173</v>
      </c>
      <c r="N19" s="2">
        <f t="shared" si="2"/>
        <v>409576.82947028213</v>
      </c>
      <c r="O19" s="2">
        <f t="shared" si="3"/>
        <v>1790558.5105484279</v>
      </c>
      <c r="P19" s="6">
        <f t="shared" si="4"/>
        <v>21.168594921009209</v>
      </c>
      <c r="Q19" s="28">
        <f t="shared" si="9"/>
        <v>3.4610926065941827</v>
      </c>
      <c r="R19" s="1">
        <f t="shared" si="14"/>
        <v>97826.06740157897</v>
      </c>
      <c r="S19" s="1">
        <f t="shared" si="5"/>
        <v>467509.80897841055</v>
      </c>
      <c r="T19" s="30">
        <f t="shared" si="10"/>
        <v>0.65342802626367569</v>
      </c>
      <c r="U19" s="31">
        <f t="shared" si="11"/>
        <v>8.0834895080260719E-3</v>
      </c>
    </row>
    <row r="20" spans="1:21" x14ac:dyDescent="0.35">
      <c r="A20">
        <v>60</v>
      </c>
      <c r="B20" s="4" t="s">
        <v>0</v>
      </c>
      <c r="C20" s="15">
        <f t="shared" si="6"/>
        <v>65</v>
      </c>
      <c r="D20" s="4">
        <f t="shared" si="12"/>
        <v>5</v>
      </c>
      <c r="E20" s="32">
        <v>7111897</v>
      </c>
      <c r="F20" s="32">
        <v>153444</v>
      </c>
      <c r="G20" s="3">
        <f t="shared" si="7"/>
        <v>2.1575678050455457E-2</v>
      </c>
      <c r="H20" s="24">
        <v>0.52</v>
      </c>
      <c r="I20" s="5">
        <f t="shared" si="13"/>
        <v>0.10256728911213775</v>
      </c>
      <c r="J20" s="5"/>
      <c r="K20" s="4" t="str">
        <f t="shared" si="0"/>
        <v>60-65</v>
      </c>
      <c r="L20" s="2">
        <f t="shared" si="8"/>
        <v>79022.601634691542</v>
      </c>
      <c r="M20" s="2">
        <f t="shared" si="1"/>
        <v>8105.1340282586962</v>
      </c>
      <c r="N20" s="2">
        <f t="shared" si="2"/>
        <v>375660.6865056369</v>
      </c>
      <c r="O20" s="2">
        <f t="shared" si="3"/>
        <v>1380981.6810781457</v>
      </c>
      <c r="P20" s="6">
        <f t="shared" si="4"/>
        <v>17.475781010883399</v>
      </c>
      <c r="Q20" s="28">
        <f t="shared" si="9"/>
        <v>6.1527566470496842</v>
      </c>
      <c r="R20" s="1">
        <f t="shared" si="14"/>
        <v>105566.9922279046</v>
      </c>
      <c r="S20" s="1">
        <f t="shared" si="5"/>
        <v>369683.74157683155</v>
      </c>
      <c r="T20" s="30">
        <f t="shared" si="10"/>
        <v>0.59200817459638011</v>
      </c>
      <c r="U20" s="31">
        <f t="shared" si="11"/>
        <v>7.6942067466138457E-3</v>
      </c>
    </row>
    <row r="21" spans="1:21" x14ac:dyDescent="0.35">
      <c r="A21">
        <v>65</v>
      </c>
      <c r="B21" s="4" t="s">
        <v>0</v>
      </c>
      <c r="C21" s="15">
        <f t="shared" si="6"/>
        <v>70</v>
      </c>
      <c r="D21" s="4">
        <f t="shared" si="12"/>
        <v>5</v>
      </c>
      <c r="E21" s="32">
        <v>6186763</v>
      </c>
      <c r="F21" s="32">
        <v>196605</v>
      </c>
      <c r="G21" s="3">
        <f t="shared" si="7"/>
        <v>3.1778330606813288E-2</v>
      </c>
      <c r="H21" s="24">
        <v>0.52</v>
      </c>
      <c r="I21" s="5">
        <f t="shared" si="13"/>
        <v>0.14763205261154158</v>
      </c>
      <c r="J21" s="5"/>
      <c r="K21" s="4" t="str">
        <f t="shared" si="0"/>
        <v>65-70</v>
      </c>
      <c r="L21" s="2">
        <f t="shared" si="8"/>
        <v>70917.467606432852</v>
      </c>
      <c r="M21" s="2">
        <f t="shared" si="1"/>
        <v>10469.691308750191</v>
      </c>
      <c r="N21" s="2">
        <f t="shared" si="2"/>
        <v>329460.07889116381</v>
      </c>
      <c r="O21" s="2">
        <f t="shared" si="3"/>
        <v>1005320.9945725088</v>
      </c>
      <c r="P21" s="6">
        <f t="shared" si="4"/>
        <v>14.175929125835243</v>
      </c>
      <c r="Q21" s="28">
        <f t="shared" si="9"/>
        <v>9.4491744644527884</v>
      </c>
      <c r="R21" s="1">
        <f t="shared" si="14"/>
        <v>87651.187387560305</v>
      </c>
      <c r="S21" s="1">
        <f t="shared" si="5"/>
        <v>264116.74934892694</v>
      </c>
      <c r="T21" s="30">
        <f t="shared" si="10"/>
        <v>0.52515741939334137</v>
      </c>
      <c r="U21" s="31">
        <f t="shared" si="11"/>
        <v>7.2467745886935202E-3</v>
      </c>
    </row>
    <row r="22" spans="1:21" ht="21.75" customHeight="1" x14ac:dyDescent="0.35">
      <c r="A22">
        <v>70</v>
      </c>
      <c r="B22" s="4" t="s">
        <v>0</v>
      </c>
      <c r="C22" s="15">
        <f t="shared" si="6"/>
        <v>75</v>
      </c>
      <c r="D22" s="4">
        <f t="shared" si="12"/>
        <v>5</v>
      </c>
      <c r="E22" s="32">
        <v>4661136</v>
      </c>
      <c r="F22" s="32">
        <v>223707</v>
      </c>
      <c r="G22" s="3">
        <f t="shared" si="7"/>
        <v>4.7994094143573585E-2</v>
      </c>
      <c r="H22" s="24">
        <v>0.51</v>
      </c>
      <c r="I22" s="5">
        <f t="shared" si="13"/>
        <v>0.21472224195486994</v>
      </c>
      <c r="J22" s="5"/>
      <c r="K22" s="4" t="str">
        <f t="shared" si="0"/>
        <v>70-75</v>
      </c>
      <c r="L22" s="2">
        <f t="shared" si="8"/>
        <v>60447.776297682663</v>
      </c>
      <c r="M22" s="2">
        <f t="shared" si="1"/>
        <v>12979.482047824869</v>
      </c>
      <c r="N22" s="2">
        <f t="shared" si="2"/>
        <v>270439.15047124238</v>
      </c>
      <c r="O22" s="2">
        <f t="shared" si="3"/>
        <v>675860.91568134504</v>
      </c>
      <c r="P22" s="6">
        <f t="shared" si="4"/>
        <v>11.180906181775539</v>
      </c>
      <c r="Q22" s="28">
        <f t="shared" si="9"/>
        <v>16.184444182352415</v>
      </c>
      <c r="R22" s="1">
        <f t="shared" si="14"/>
        <v>71437.236408008379</v>
      </c>
      <c r="S22" s="1">
        <f t="shared" si="5"/>
        <v>176465.56196136662</v>
      </c>
      <c r="T22" s="30">
        <f t="shared" si="10"/>
        <v>0.4829468140740622</v>
      </c>
      <c r="U22" s="31">
        <f t="shared" si="11"/>
        <v>6.9494374885602237E-3</v>
      </c>
    </row>
    <row r="23" spans="1:21" x14ac:dyDescent="0.35">
      <c r="A23">
        <v>75</v>
      </c>
      <c r="B23" s="4" t="s">
        <v>0</v>
      </c>
      <c r="C23" s="15">
        <f t="shared" si="6"/>
        <v>80</v>
      </c>
      <c r="D23" s="4">
        <f t="shared" si="12"/>
        <v>5</v>
      </c>
      <c r="E23" s="32">
        <v>2977347</v>
      </c>
      <c r="F23" s="32">
        <v>219978</v>
      </c>
      <c r="G23" s="3">
        <f t="shared" si="7"/>
        <v>7.3883897308577071E-2</v>
      </c>
      <c r="H23" s="24">
        <v>0.51</v>
      </c>
      <c r="I23" s="5">
        <f t="shared" si="13"/>
        <v>0.31279815667243444</v>
      </c>
      <c r="J23" s="5"/>
      <c r="K23" s="4" t="str">
        <f t="shared" si="0"/>
        <v>75-80</v>
      </c>
      <c r="L23" s="2">
        <f t="shared" si="8"/>
        <v>47468.29424985779</v>
      </c>
      <c r="M23" s="2">
        <f t="shared" si="1"/>
        <v>14847.994941740235</v>
      </c>
      <c r="N23" s="2">
        <f t="shared" si="2"/>
        <v>200963.88364202535</v>
      </c>
      <c r="O23" s="2">
        <f t="shared" si="3"/>
        <v>405421.76521010266</v>
      </c>
      <c r="P23" s="6">
        <f t="shared" si="4"/>
        <v>8.5408960152663855</v>
      </c>
      <c r="Q23" s="28">
        <f t="shared" si="9"/>
        <v>30.565635989610993</v>
      </c>
      <c r="R23" s="1">
        <f t="shared" si="14"/>
        <v>52342.639598410031</v>
      </c>
      <c r="S23" s="1">
        <f t="shared" si="5"/>
        <v>105028.32555335823</v>
      </c>
      <c r="T23" s="30">
        <f t="shared" si="10"/>
        <v>0.46612155863125165</v>
      </c>
      <c r="U23" s="31">
        <f t="shared" si="11"/>
        <v>6.8273095625674667E-3</v>
      </c>
    </row>
    <row r="24" spans="1:21" x14ac:dyDescent="0.35">
      <c r="A24">
        <v>80</v>
      </c>
      <c r="B24" s="4" t="s">
        <v>0</v>
      </c>
      <c r="C24" s="15">
        <f t="shared" si="6"/>
        <v>85</v>
      </c>
      <c r="D24" s="4">
        <f t="shared" si="12"/>
        <v>5</v>
      </c>
      <c r="E24" s="32">
        <v>1518206</v>
      </c>
      <c r="F24" s="32">
        <v>185231</v>
      </c>
      <c r="G24" s="3">
        <f t="shared" si="7"/>
        <v>0.12200649977671015</v>
      </c>
      <c r="H24" s="24">
        <v>0.48</v>
      </c>
      <c r="I24" s="5">
        <f t="shared" si="13"/>
        <v>0.46312228392485549</v>
      </c>
      <c r="J24" s="5"/>
      <c r="K24" s="4" t="str">
        <f t="shared" si="0"/>
        <v>80-85</v>
      </c>
      <c r="L24" s="2">
        <f t="shared" si="8"/>
        <v>32620.299308117552</v>
      </c>
      <c r="M24" s="2">
        <f t="shared" si="1"/>
        <v>15107.187517887784</v>
      </c>
      <c r="N24" s="2">
        <f t="shared" si="2"/>
        <v>123822.80899407953</v>
      </c>
      <c r="O24" s="2">
        <f t="shared" si="3"/>
        <v>204457.88156807728</v>
      </c>
      <c r="P24" s="6">
        <f t="shared" si="4"/>
        <v>6.2678113292847071</v>
      </c>
      <c r="Q24" s="28">
        <f t="shared" si="9"/>
        <v>62.166019968401201</v>
      </c>
      <c r="R24" s="1">
        <f t="shared" si="14"/>
        <v>34332.762760784193</v>
      </c>
      <c r="S24" s="1">
        <f t="shared" si="5"/>
        <v>52685.685954948196</v>
      </c>
      <c r="T24" s="30">
        <f t="shared" si="10"/>
        <v>0.49512716638718374</v>
      </c>
      <c r="U24" s="31">
        <f t="shared" si="11"/>
        <v>7.0365273138614601E-3</v>
      </c>
    </row>
    <row r="25" spans="1:21" x14ac:dyDescent="0.35">
      <c r="A25">
        <v>85</v>
      </c>
      <c r="B25" s="4" t="s">
        <v>0</v>
      </c>
      <c r="C25" s="15">
        <f t="shared" si="6"/>
        <v>90</v>
      </c>
      <c r="D25" s="4">
        <f t="shared" si="12"/>
        <v>5</v>
      </c>
      <c r="E25" s="32">
        <v>648581</v>
      </c>
      <c r="F25" s="32">
        <v>120366</v>
      </c>
      <c r="G25" s="3">
        <f t="shared" si="7"/>
        <v>0.18558360482345304</v>
      </c>
      <c r="H25" s="24">
        <v>0.45</v>
      </c>
      <c r="I25" s="5">
        <f t="shared" si="13"/>
        <v>0.61437084487092775</v>
      </c>
      <c r="J25" s="5"/>
      <c r="K25" s="4" t="str">
        <f t="shared" si="0"/>
        <v>85-90</v>
      </c>
      <c r="L25" s="2">
        <f t="shared" si="8"/>
        <v>17513.11179022977</v>
      </c>
      <c r="M25" s="2">
        <f t="shared" si="1"/>
        <v>10759.54528688247</v>
      </c>
      <c r="N25" s="2">
        <f t="shared" si="2"/>
        <v>57976.809412222065</v>
      </c>
      <c r="O25" s="2">
        <f t="shared" si="3"/>
        <v>80635.07257399775</v>
      </c>
      <c r="P25" s="6">
        <f t="shared" si="4"/>
        <v>4.6042687067744588</v>
      </c>
      <c r="Q25" s="28">
        <f t="shared" si="9"/>
        <v>120.92809975806661</v>
      </c>
      <c r="R25" s="1">
        <f t="shared" si="14"/>
        <v>13823.760673872897</v>
      </c>
      <c r="S25" s="1">
        <f>S26+R25</f>
        <v>18352.923194164003</v>
      </c>
      <c r="T25" s="30">
        <f t="shared" si="10"/>
        <v>0.5983821189864813</v>
      </c>
      <c r="U25" s="31">
        <f t="shared" si="11"/>
        <v>7.7355162658123951E-3</v>
      </c>
    </row>
    <row r="26" spans="1:21" x14ac:dyDescent="0.35">
      <c r="A26">
        <v>90</v>
      </c>
      <c r="B26" s="4" t="s">
        <v>0</v>
      </c>
      <c r="C26" s="15">
        <f t="shared" si="6"/>
        <v>95</v>
      </c>
      <c r="D26" s="4">
        <f t="shared" si="12"/>
        <v>5</v>
      </c>
      <c r="E26" s="32">
        <v>170653</v>
      </c>
      <c r="F26" s="32">
        <v>50278</v>
      </c>
      <c r="G26" s="3">
        <f t="shared" si="7"/>
        <v>0.29462124896720243</v>
      </c>
      <c r="H26" s="24">
        <v>0.41</v>
      </c>
      <c r="I26" s="5">
        <f t="shared" si="13"/>
        <v>0.78812288559756294</v>
      </c>
      <c r="J26" s="5"/>
      <c r="K26" s="4" t="str">
        <f t="shared" si="0"/>
        <v>90-95</v>
      </c>
      <c r="L26" s="2">
        <f t="shared" si="8"/>
        <v>6753.5665033473006</v>
      </c>
      <c r="M26" s="2">
        <f t="shared" si="1"/>
        <v>5322.6403206931182</v>
      </c>
      <c r="N26" s="2">
        <f t="shared" si="2"/>
        <v>18066.043570691807</v>
      </c>
      <c r="O26" s="2">
        <f>O27+N26</f>
        <v>22658.263161775692</v>
      </c>
      <c r="P26" s="6">
        <f t="shared" si="4"/>
        <v>3.3550070396945784</v>
      </c>
      <c r="Q26" s="28">
        <f t="shared" si="9"/>
        <v>261.75436548557491</v>
      </c>
      <c r="R26" s="1">
        <f t="shared" si="14"/>
        <v>4529.1625202911055</v>
      </c>
      <c r="S26" s="1">
        <f>R26</f>
        <v>4529.1625202911055</v>
      </c>
      <c r="T26" s="30">
        <f t="shared" si="10"/>
        <v>0.9930052468300089</v>
      </c>
      <c r="U26" s="31">
        <f t="shared" si="11"/>
        <v>9.964964861102165E-3</v>
      </c>
    </row>
    <row r="27" spans="1:21" ht="21.75" customHeight="1" x14ac:dyDescent="0.35">
      <c r="A27">
        <v>95</v>
      </c>
      <c r="B27" t="s">
        <v>1</v>
      </c>
      <c r="E27" s="32">
        <v>44551</v>
      </c>
      <c r="F27" s="32">
        <v>13882</v>
      </c>
      <c r="G27" s="3">
        <f t="shared" si="7"/>
        <v>0.31159794392942919</v>
      </c>
      <c r="I27">
        <v>1</v>
      </c>
      <c r="K27" s="4" t="str">
        <f t="shared" si="0"/>
        <v>95+</v>
      </c>
      <c r="L27" s="2">
        <f t="shared" si="8"/>
        <v>1430.9261826541829</v>
      </c>
      <c r="M27" s="2">
        <f t="shared" si="1"/>
        <v>1430.9261826541829</v>
      </c>
      <c r="N27" s="2">
        <f>L27/G27</f>
        <v>4592.2195910838855</v>
      </c>
      <c r="O27" s="2">
        <f>N27</f>
        <v>4592.2195910838855</v>
      </c>
      <c r="P27" s="6">
        <f t="shared" si="4"/>
        <v>3.2092637948422418</v>
      </c>
      <c r="Q27" s="7"/>
    </row>
    <row r="28" spans="1:21" x14ac:dyDescent="0.35">
      <c r="L28" s="2"/>
    </row>
    <row r="30" spans="1:21" x14ac:dyDescent="0.35">
      <c r="Q30" s="7"/>
      <c r="R30" s="1"/>
    </row>
    <row r="31" spans="1:21" x14ac:dyDescent="0.35">
      <c r="Q31" s="7"/>
      <c r="R31" s="1"/>
    </row>
  </sheetData>
  <sheetProtection sheet="1" objects="1" scenarios="1"/>
  <protectedRanges>
    <protectedRange sqref="H7:H26" name="last_year"/>
    <protectedRange sqref="F7:F27" name="deaths"/>
    <protectedRange sqref="E7:E27" name="pop"/>
    <protectedRange sqref="D1:G1" name="titre"/>
  </protectedRanges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r:id="rId5">
            <anchor moveWithCells="1">
              <from>
                <xdr:col>15</xdr:col>
                <xdr:colOff>488950</xdr:colOff>
                <xdr:row>30</xdr:row>
                <xdr:rowOff>19050</xdr:rowOff>
              </from>
              <to>
                <xdr:col>19</xdr:col>
                <xdr:colOff>114300</xdr:colOff>
                <xdr:row>31</xdr:row>
                <xdr:rowOff>88900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r:id="rId7">
            <anchor moveWithCells="1">
              <from>
                <xdr:col>16</xdr:col>
                <xdr:colOff>31750</xdr:colOff>
                <xdr:row>31</xdr:row>
                <xdr:rowOff>190500</xdr:rowOff>
              </from>
              <to>
                <xdr:col>17</xdr:col>
                <xdr:colOff>31750</xdr:colOff>
                <xdr:row>34</xdr:row>
                <xdr:rowOff>69850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r:id="rId9">
            <anchor moveWithCells="1">
              <from>
                <xdr:col>15</xdr:col>
                <xdr:colOff>488950</xdr:colOff>
                <xdr:row>27</xdr:row>
                <xdr:rowOff>38100</xdr:rowOff>
              </from>
              <to>
                <xdr:col>17</xdr:col>
                <xdr:colOff>488950</xdr:colOff>
                <xdr:row>29</xdr:row>
                <xdr:rowOff>114300</xdr:rowOff>
              </to>
            </anchor>
          </objectPr>
        </oleObject>
      </mc:Choice>
      <mc:Fallback>
        <oleObject progId="Equation.3" shapeId="2051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Instructions</vt:lpstr>
      <vt:lpstr>Données (formule longue)</vt:lpstr>
      <vt:lpstr>Données (formule courte)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2016-08-30T12:45:56Z</dcterms:created>
  <dcterms:modified xsi:type="dcterms:W3CDTF">2019-09-07T19:40:58Z</dcterms:modified>
</cp:coreProperties>
</file>