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D:\Documents\At_use\2-Cours\1 - Demographie\3-Models\2-Exercices TD\TD-1 Coale and Bongaarts indexes\"/>
    </mc:Choice>
  </mc:AlternateContent>
  <xr:revisionPtr revIDLastSave="0" documentId="13_ncr:1_{761D7956-C67C-4A46-B108-26E9195D1BA5}" xr6:coauthVersionLast="47" xr6:coauthVersionMax="47" xr10:uidLastSave="{00000000-0000-0000-0000-000000000000}"/>
  <bookViews>
    <workbookView xWindow="2230" yWindow="1710" windowWidth="31070" windowHeight="15560" xr2:uid="{00000000-000D-0000-FFFF-FFFF00000000}"/>
  </bookViews>
  <sheets>
    <sheet name="TD 1-1" sheetId="1" r:id="rId1"/>
    <sheet name="TD 1-2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 l="1"/>
  <c r="F25" i="1"/>
  <c r="F19" i="1"/>
  <c r="I12" i="2"/>
  <c r="G9" i="2"/>
  <c r="H9" i="2"/>
  <c r="D4" i="2"/>
  <c r="D5" i="2"/>
  <c r="D6" i="2"/>
  <c r="D7" i="2"/>
  <c r="D8" i="2"/>
  <c r="D9" i="2"/>
  <c r="D3" i="2"/>
  <c r="H9" i="1"/>
  <c r="H10" i="1"/>
  <c r="H11" i="1"/>
  <c r="H12" i="1"/>
  <c r="H13" i="1"/>
  <c r="H14" i="1"/>
  <c r="H15" i="1"/>
  <c r="G10" i="1"/>
  <c r="G11" i="1"/>
  <c r="G12" i="1"/>
  <c r="G13" i="1"/>
  <c r="G14" i="1"/>
  <c r="G15" i="1"/>
  <c r="G9" i="1"/>
  <c r="G16" i="1" s="1"/>
  <c r="F10" i="1"/>
  <c r="I10" i="1" s="1"/>
  <c r="F11" i="1"/>
  <c r="I11" i="1" s="1"/>
  <c r="F12" i="1"/>
  <c r="I12" i="1" s="1"/>
  <c r="F13" i="1"/>
  <c r="I13" i="1" s="1"/>
  <c r="F14" i="1"/>
  <c r="I14" i="1" s="1"/>
  <c r="F15" i="1"/>
  <c r="I15" i="1"/>
  <c r="F9" i="1"/>
  <c r="I9" i="1"/>
  <c r="B10" i="2"/>
  <c r="I14" i="2" s="1"/>
  <c r="I16" i="1" l="1"/>
  <c r="F22" i="1" s="1"/>
  <c r="I18" i="2"/>
  <c r="H16" i="1"/>
  <c r="D10" i="2"/>
  <c r="I15" i="2" s="1"/>
  <c r="N14" i="2" s="1"/>
  <c r="F20" i="1"/>
  <c r="F21" i="1"/>
</calcChain>
</file>

<file path=xl/sharedStrings.xml><?xml version="1.0" encoding="utf-8"?>
<sst xmlns="http://schemas.openxmlformats.org/spreadsheetml/2006/main" count="76" uniqueCount="74">
  <si>
    <t>Group</t>
  </si>
  <si>
    <t>Fécondité des</t>
  </si>
  <si>
    <t>Effectif (en milliers) estimé de</t>
  </si>
  <si>
    <t>d'âge</t>
  </si>
  <si>
    <t>Huttérites</t>
  </si>
  <si>
    <t>femmes</t>
  </si>
  <si>
    <t>femmes mariées</t>
  </si>
  <si>
    <t>Table 1</t>
  </si>
  <si>
    <t>Table 2</t>
  </si>
  <si>
    <t>Groupe d'âge</t>
  </si>
  <si>
    <t>% de femmes mariées</t>
  </si>
  <si>
    <t>Méthodes</t>
  </si>
  <si>
    <t>Proportion de femmes utilisatrices</t>
  </si>
  <si>
    <t>Efficacité</t>
  </si>
  <si>
    <t>15-19</t>
  </si>
  <si>
    <t>Pilules</t>
  </si>
  <si>
    <t>20-24</t>
  </si>
  <si>
    <t>Stérilisation féminine</t>
  </si>
  <si>
    <t>25-29</t>
  </si>
  <si>
    <t>Stérilet</t>
  </si>
  <si>
    <t>30-34</t>
  </si>
  <si>
    <t>Abstinence périodique</t>
  </si>
  <si>
    <t>35-39</t>
  </si>
  <si>
    <t>Autre méthodes modernes</t>
  </si>
  <si>
    <t>40-44</t>
  </si>
  <si>
    <t>Autre méthodes traditionnelles</t>
  </si>
  <si>
    <t>45-49</t>
  </si>
  <si>
    <t>Russie, 2010</t>
  </si>
  <si>
    <r>
      <t>I</t>
    </r>
    <r>
      <rPr>
        <vertAlign val="subscript"/>
        <sz val="11"/>
        <rFont val="Calibri"/>
        <family val="2"/>
      </rPr>
      <t>f</t>
    </r>
    <r>
      <rPr>
        <sz val="11"/>
        <rFont val="Calibri"/>
        <family val="2"/>
      </rPr>
      <t xml:space="preserve"> =</t>
    </r>
  </si>
  <si>
    <r>
      <t>I</t>
    </r>
    <r>
      <rPr>
        <vertAlign val="subscript"/>
        <sz val="11"/>
        <rFont val="Calibri"/>
        <family val="2"/>
      </rPr>
      <t>g</t>
    </r>
    <r>
      <rPr>
        <sz val="11"/>
        <rFont val="Calibri"/>
        <family val="2"/>
      </rPr>
      <t xml:space="preserve"> =</t>
    </r>
  </si>
  <si>
    <r>
      <t>I</t>
    </r>
    <r>
      <rPr>
        <vertAlign val="subscript"/>
        <sz val="11"/>
        <rFont val="Calibri"/>
        <family val="2"/>
      </rPr>
      <t>m</t>
    </r>
    <r>
      <rPr>
        <sz val="11"/>
        <rFont val="Calibri"/>
        <family val="2"/>
      </rPr>
      <t xml:space="preserve"> =</t>
    </r>
  </si>
  <si>
    <r>
      <t>I</t>
    </r>
    <r>
      <rPr>
        <vertAlign val="subscript"/>
        <sz val="11"/>
        <rFont val="Calibri"/>
        <family val="2"/>
      </rPr>
      <t>h</t>
    </r>
    <r>
      <rPr>
        <sz val="11"/>
        <rFont val="Calibri"/>
        <family val="2"/>
      </rPr>
      <t xml:space="preserve"> =</t>
    </r>
  </si>
  <si>
    <t>En jeune: données d'entrée du modèle</t>
  </si>
  <si>
    <t>Nombre espéré de naissances</t>
  </si>
  <si>
    <t>général</t>
  </si>
  <si>
    <t>légitimes</t>
  </si>
  <si>
    <t xml:space="preserve">Naissances observées / Naissances espérées </t>
  </si>
  <si>
    <t xml:space="preserve">Naissances légitimes espérées / Naissances espérées </t>
  </si>
  <si>
    <t>Indice de la fécondité génerale</t>
  </si>
  <si>
    <t>Indice de la nuptialité</t>
  </si>
  <si>
    <t>Indice de la fécondité légitime</t>
  </si>
  <si>
    <t>Indice de la fécondité illégitime</t>
  </si>
  <si>
    <t>L'algorithme:</t>
  </si>
  <si>
    <r>
      <t>fécondité par age f</t>
    </r>
    <r>
      <rPr>
        <vertAlign val="subscript"/>
        <sz val="11"/>
        <rFont val="Calibri"/>
        <family val="2"/>
      </rPr>
      <t>x</t>
    </r>
  </si>
  <si>
    <r>
      <t>fécondité par age en union g</t>
    </r>
    <r>
      <rPr>
        <vertAlign val="subscript"/>
        <sz val="11"/>
        <rFont val="Calibri"/>
        <family val="2"/>
      </rPr>
      <t>x</t>
    </r>
  </si>
  <si>
    <t>Naissances illégitimes observées / Naissances espérées chez les femmes célibataires</t>
  </si>
  <si>
    <t xml:space="preserve">Naissances légitimes observées / Naissances légitimes espérées </t>
  </si>
  <si>
    <t xml:space="preserve"> Ci =</t>
  </si>
  <si>
    <t>Indice d'infécondité post partum</t>
  </si>
  <si>
    <t xml:space="preserve">Indice de la contraception </t>
  </si>
  <si>
    <t>Cc =</t>
  </si>
  <si>
    <t>Indice de l'avortement</t>
  </si>
  <si>
    <t xml:space="preserve"> Ca =</t>
  </si>
  <si>
    <t>Indice de la proportion des femmes mariées</t>
  </si>
  <si>
    <t xml:space="preserve"> Cm =</t>
  </si>
  <si>
    <t>Ccn =</t>
  </si>
  <si>
    <t>Ccn = Cc *Ca</t>
  </si>
  <si>
    <t>0.2626 = 0.2932 * 0.8956</t>
  </si>
  <si>
    <t>Contraception</t>
  </si>
  <si>
    <t>Avortement</t>
  </si>
  <si>
    <t>1 = 0.918 + 0.082</t>
  </si>
  <si>
    <t>Contribution:</t>
  </si>
  <si>
    <t>Les indices de Coale</t>
  </si>
  <si>
    <t>Cohérence : TFT = Ci x Cm x Cc x Ca x 15,3</t>
  </si>
  <si>
    <t>TFTmax =</t>
  </si>
  <si>
    <t>TFT exp =</t>
  </si>
  <si>
    <t xml:space="preserve">Explication possible : </t>
  </si>
  <si>
    <t>2) unions non déclarées (aux âge jeunes)</t>
  </si>
  <si>
    <t>3) conceptions prénuptiales fréquentes (aux âge jeunes)</t>
  </si>
  <si>
    <t>4) contraception moins efficace</t>
  </si>
  <si>
    <t>femmes non mariées</t>
  </si>
  <si>
    <t>hors mariage</t>
  </si>
  <si>
    <r>
      <t>I</t>
    </r>
    <r>
      <rPr>
        <b/>
        <vertAlign val="subscript"/>
        <sz val="14"/>
        <rFont val="Calibri"/>
        <family val="2"/>
        <charset val="204"/>
      </rPr>
      <t>f</t>
    </r>
    <r>
      <rPr>
        <b/>
        <sz val="14"/>
        <rFont val="Calibri"/>
        <family val="2"/>
        <charset val="204"/>
      </rPr>
      <t>=I</t>
    </r>
    <r>
      <rPr>
        <b/>
        <vertAlign val="subscript"/>
        <sz val="14"/>
        <rFont val="Calibri"/>
        <family val="2"/>
        <charset val="204"/>
      </rPr>
      <t>g</t>
    </r>
    <r>
      <rPr>
        <b/>
        <sz val="14"/>
        <rFont val="Calibri"/>
        <family val="2"/>
        <charset val="204"/>
      </rPr>
      <t>*I</t>
    </r>
    <r>
      <rPr>
        <b/>
        <vertAlign val="subscript"/>
        <sz val="14"/>
        <rFont val="Calibri"/>
        <family val="2"/>
        <charset val="204"/>
      </rPr>
      <t>m</t>
    </r>
    <r>
      <rPr>
        <b/>
        <sz val="14"/>
        <rFont val="Calibri"/>
        <family val="2"/>
        <charset val="204"/>
      </rPr>
      <t>+I</t>
    </r>
    <r>
      <rPr>
        <b/>
        <vertAlign val="subscript"/>
        <sz val="14"/>
        <rFont val="Calibri"/>
        <family val="2"/>
        <charset val="204"/>
      </rPr>
      <t>h</t>
    </r>
    <r>
      <rPr>
        <b/>
        <sz val="14"/>
        <rFont val="Calibri"/>
        <family val="2"/>
        <charset val="204"/>
      </rPr>
      <t>*(1-I</t>
    </r>
    <r>
      <rPr>
        <b/>
        <vertAlign val="subscript"/>
        <sz val="14"/>
        <rFont val="Calibri"/>
        <family val="2"/>
        <charset val="204"/>
      </rPr>
      <t>m</t>
    </r>
    <r>
      <rPr>
        <b/>
        <sz val="14"/>
        <rFont val="Calibri"/>
        <family val="2"/>
        <charset val="204"/>
      </rPr>
      <t xml:space="preserve">) = </t>
    </r>
  </si>
  <si>
    <t>1) IVG non declarées (augmenter TA resulte en dimunution du TFT expliqué) : ne convient 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</si>
</sst>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 #,##0.0_)"/>
  </numFmts>
  <fonts count="12" x14ac:knownFonts="1">
    <font>
      <sz val="10"/>
      <name val="Arial"/>
    </font>
    <font>
      <sz val="8"/>
      <name val="Arial"/>
      <family val="2"/>
    </font>
    <font>
      <sz val="10"/>
      <name val="Arial"/>
      <family val="2"/>
    </font>
    <font>
      <sz val="11"/>
      <name val="Calibri"/>
      <family val="2"/>
    </font>
    <font>
      <vertAlign val="subscript"/>
      <sz val="11"/>
      <name val="Calibri"/>
      <family val="2"/>
    </font>
    <font>
      <b/>
      <i/>
      <sz val="11"/>
      <name val="Calibri"/>
      <family val="2"/>
    </font>
    <font>
      <u/>
      <sz val="11"/>
      <name val="Calibri"/>
      <family val="2"/>
    </font>
    <font>
      <b/>
      <sz val="12"/>
      <name val="Calibri"/>
      <family val="2"/>
    </font>
    <font>
      <sz val="11"/>
      <name val="Calibri"/>
      <family val="2"/>
      <scheme val="minor"/>
    </font>
    <font>
      <u/>
      <sz val="11"/>
      <name val="Calibri"/>
      <family val="2"/>
      <scheme val="minor"/>
    </font>
    <font>
      <b/>
      <sz val="14"/>
      <name val="Calibri"/>
      <family val="2"/>
      <charset val="204"/>
    </font>
    <font>
      <b/>
      <vertAlign val="subscript"/>
      <sz val="14"/>
      <name val="Calibri"/>
      <family val="2"/>
      <charset val="204"/>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6" fontId="2" fillId="0" borderId="0" applyFont="0" applyFill="0" applyBorder="0" applyAlignment="0">
      <protection locked="0"/>
    </xf>
    <xf numFmtId="0" fontId="2" fillId="0" borderId="0"/>
  </cellStyleXfs>
  <cellXfs count="74">
    <xf numFmtId="0" fontId="0" fillId="0" borderId="0" xfId="0"/>
    <xf numFmtId="0" fontId="8" fillId="0" borderId="0" xfId="0" applyFont="1"/>
    <xf numFmtId="0" fontId="3" fillId="0" borderId="0" xfId="0" applyFont="1" applyFill="1" applyBorder="1" applyAlignment="1">
      <alignment horizontal="right"/>
    </xf>
    <xf numFmtId="0" fontId="3" fillId="0" borderId="0" xfId="0" applyFont="1" applyAlignment="1">
      <alignment horizontal="right"/>
    </xf>
    <xf numFmtId="0" fontId="3" fillId="0" borderId="0" xfId="0" applyFont="1"/>
    <xf numFmtId="0" fontId="3" fillId="2" borderId="2" xfId="0" applyFont="1" applyFill="1" applyBorder="1"/>
    <xf numFmtId="0" fontId="3" fillId="2" borderId="3" xfId="0" applyFont="1" applyFill="1" applyBorder="1"/>
    <xf numFmtId="0" fontId="3" fillId="2" borderId="4" xfId="0" applyFont="1" applyFill="1" applyBorder="1" applyAlignment="1">
      <alignment horizontal="center"/>
    </xf>
    <xf numFmtId="0" fontId="3" fillId="2" borderId="5" xfId="0" applyFont="1" applyFill="1" applyBorder="1"/>
    <xf numFmtId="0" fontId="3" fillId="2" borderId="6" xfId="0" applyFont="1" applyFill="1" applyBorder="1"/>
    <xf numFmtId="0" fontId="3" fillId="2" borderId="7" xfId="0" applyFont="1" applyFill="1" applyBorder="1" applyAlignment="1">
      <alignment horizontal="center"/>
    </xf>
    <xf numFmtId="0" fontId="3" fillId="2" borderId="8" xfId="0" applyFont="1" applyFill="1" applyBorder="1"/>
    <xf numFmtId="0" fontId="3" fillId="2" borderId="9" xfId="0" applyFont="1" applyFill="1" applyBorder="1" applyAlignment="1">
      <alignment horizontal="left"/>
    </xf>
    <xf numFmtId="0" fontId="3" fillId="2" borderId="6" xfId="0" applyFont="1" applyFill="1" applyBorder="1" applyAlignment="1">
      <alignment horizontal="left"/>
    </xf>
    <xf numFmtId="3" fontId="3" fillId="0" borderId="0" xfId="0" applyNumberFormat="1" applyFont="1"/>
    <xf numFmtId="0" fontId="3" fillId="2" borderId="0" xfId="0" applyFont="1" applyFill="1"/>
    <xf numFmtId="164" fontId="3" fillId="2" borderId="10" xfId="0" applyNumberFormat="1" applyFont="1" applyFill="1" applyBorder="1" applyAlignment="1">
      <alignment horizontal="center"/>
    </xf>
    <xf numFmtId="3" fontId="3" fillId="2" borderId="10" xfId="0" applyNumberFormat="1" applyFont="1" applyFill="1" applyBorder="1" applyAlignment="1">
      <alignment horizontal="center"/>
    </xf>
    <xf numFmtId="164" fontId="3" fillId="2" borderId="7" xfId="0" applyNumberFormat="1" applyFont="1" applyFill="1" applyBorder="1" applyAlignment="1">
      <alignment horizontal="center"/>
    </xf>
    <xf numFmtId="3" fontId="3" fillId="2" borderId="7" xfId="0" applyNumberFormat="1" applyFont="1" applyFill="1" applyBorder="1" applyAlignment="1">
      <alignment horizontal="center"/>
    </xf>
    <xf numFmtId="165" fontId="3" fillId="0" borderId="0" xfId="0" applyNumberFormat="1" applyFont="1" applyAlignment="1">
      <alignment horizontal="center"/>
    </xf>
    <xf numFmtId="1" fontId="5" fillId="0" borderId="0" xfId="0" applyNumberFormat="1" applyFont="1" applyAlignment="1">
      <alignment horizontal="center"/>
    </xf>
    <xf numFmtId="0" fontId="6" fillId="0" borderId="0" xfId="0" applyFont="1"/>
    <xf numFmtId="0" fontId="8" fillId="0" borderId="0" xfId="0" applyFont="1" applyAlignment="1">
      <alignment wrapText="1"/>
    </xf>
    <xf numFmtId="164" fontId="8" fillId="0" borderId="4" xfId="0" applyNumberFormat="1" applyFont="1" applyFill="1" applyBorder="1" applyAlignment="1">
      <alignment horizontal="center"/>
    </xf>
    <xf numFmtId="164" fontId="8" fillId="0" borderId="10" xfId="0" applyNumberFormat="1" applyFont="1" applyFill="1" applyBorder="1" applyAlignment="1">
      <alignment horizontal="center"/>
    </xf>
    <xf numFmtId="164" fontId="8" fillId="0" borderId="7" xfId="0" applyNumberFormat="1" applyFont="1" applyFill="1" applyBorder="1" applyAlignment="1">
      <alignment horizontal="center"/>
    </xf>
    <xf numFmtId="2" fontId="8" fillId="0" borderId="0" xfId="0" applyNumberFormat="1" applyFont="1"/>
    <xf numFmtId="0" fontId="8" fillId="0" borderId="0" xfId="0" applyFont="1" applyAlignment="1">
      <alignment horizontal="center"/>
    </xf>
    <xf numFmtId="2" fontId="8" fillId="0" borderId="0" xfId="0" applyNumberFormat="1" applyFont="1" applyAlignment="1">
      <alignment horizontal="center"/>
    </xf>
    <xf numFmtId="0" fontId="8" fillId="0" borderId="0" xfId="0" applyFont="1" applyFill="1" applyBorder="1" applyAlignment="1">
      <alignment horizontal="center"/>
    </xf>
    <xf numFmtId="0" fontId="8" fillId="0" borderId="0" xfId="0" applyFont="1" applyAlignment="1">
      <alignment horizontal="right"/>
    </xf>
    <xf numFmtId="165" fontId="8" fillId="0" borderId="0" xfId="0" applyNumberFormat="1" applyFont="1" applyAlignment="1">
      <alignment horizontal="center"/>
    </xf>
    <xf numFmtId="0" fontId="8" fillId="2" borderId="1" xfId="0" applyFont="1" applyFill="1" applyBorder="1" applyAlignment="1">
      <alignment wrapText="1"/>
    </xf>
    <xf numFmtId="0" fontId="8" fillId="2" borderId="1" xfId="0" applyFont="1" applyFill="1" applyBorder="1" applyAlignment="1">
      <alignment horizontal="center" vertical="center" wrapText="1"/>
    </xf>
    <xf numFmtId="0" fontId="8" fillId="2" borderId="4" xfId="0" applyFont="1" applyFill="1" applyBorder="1"/>
    <xf numFmtId="0" fontId="8" fillId="2" borderId="4" xfId="0" applyFont="1" applyFill="1" applyBorder="1" applyAlignment="1">
      <alignment horizontal="center"/>
    </xf>
    <xf numFmtId="0" fontId="8" fillId="2" borderId="10" xfId="0" applyFont="1" applyFill="1" applyBorder="1"/>
    <xf numFmtId="0" fontId="8" fillId="2" borderId="10" xfId="0" applyFont="1" applyFill="1" applyBorder="1" applyAlignment="1">
      <alignment horizontal="center"/>
    </xf>
    <xf numFmtId="0" fontId="8" fillId="2" borderId="7" xfId="0" applyFont="1" applyFill="1" applyBorder="1"/>
    <xf numFmtId="0" fontId="8" fillId="2" borderId="7" xfId="0" applyFont="1" applyFill="1" applyBorder="1" applyAlignment="1">
      <alignment horizontal="center"/>
    </xf>
    <xf numFmtId="2" fontId="8" fillId="2" borderId="4" xfId="0" applyNumberFormat="1" applyFont="1" applyFill="1" applyBorder="1" applyAlignment="1">
      <alignment horizontal="center"/>
    </xf>
    <xf numFmtId="2" fontId="8" fillId="2" borderId="10" xfId="0" applyNumberFormat="1" applyFont="1" applyFill="1" applyBorder="1" applyAlignment="1">
      <alignment horizontal="center"/>
    </xf>
    <xf numFmtId="2" fontId="8" fillId="2" borderId="7" xfId="0" applyNumberFormat="1" applyFont="1" applyFill="1" applyBorder="1" applyAlignment="1">
      <alignment horizontal="center"/>
    </xf>
    <xf numFmtId="164" fontId="8" fillId="2" borderId="2" xfId="0" applyNumberFormat="1" applyFont="1" applyFill="1" applyBorder="1" applyAlignment="1">
      <alignment horizontal="center"/>
    </xf>
    <xf numFmtId="164" fontId="8" fillId="2" borderId="8" xfId="0" applyNumberFormat="1" applyFont="1" applyFill="1" applyBorder="1" applyAlignment="1">
      <alignment horizontal="center"/>
    </xf>
    <xf numFmtId="164" fontId="8" fillId="2" borderId="5" xfId="0" applyNumberFormat="1" applyFont="1" applyFill="1" applyBorder="1" applyAlignment="1">
      <alignment horizontal="center"/>
    </xf>
    <xf numFmtId="0" fontId="8" fillId="0" borderId="4" xfId="0" applyFont="1" applyBorder="1" applyAlignment="1">
      <alignment horizontal="center" wrapText="1"/>
    </xf>
    <xf numFmtId="0" fontId="8" fillId="0" borderId="0" xfId="0" applyFont="1" applyAlignment="1">
      <alignment vertical="center"/>
    </xf>
    <xf numFmtId="0" fontId="8" fillId="0" borderId="0" xfId="0" applyFont="1" applyAlignment="1">
      <alignment horizontal="right" vertical="center"/>
    </xf>
    <xf numFmtId="165" fontId="8" fillId="0" borderId="0" xfId="0" applyNumberFormat="1" applyFont="1" applyAlignment="1">
      <alignment horizontal="center" vertical="center"/>
    </xf>
    <xf numFmtId="9" fontId="8" fillId="0" borderId="0" xfId="0" applyNumberFormat="1" applyFont="1"/>
    <xf numFmtId="0" fontId="9" fillId="0" borderId="0" xfId="0" applyFont="1" applyAlignment="1">
      <alignment horizontal="right"/>
    </xf>
    <xf numFmtId="0" fontId="7" fillId="0" borderId="0" xfId="0" applyFont="1"/>
    <xf numFmtId="0" fontId="3" fillId="0" borderId="1" xfId="0" applyFont="1" applyBorder="1"/>
    <xf numFmtId="3" fontId="3" fillId="0" borderId="4" xfId="0" applyNumberFormat="1" applyFont="1" applyBorder="1" applyAlignment="1">
      <alignment horizontal="center"/>
    </xf>
    <xf numFmtId="3" fontId="3" fillId="0" borderId="10" xfId="0" applyNumberFormat="1" applyFont="1" applyBorder="1" applyAlignment="1">
      <alignment horizontal="center"/>
    </xf>
    <xf numFmtId="3" fontId="3" fillId="0" borderId="7" xfId="0" applyNumberFormat="1" applyFont="1" applyBorder="1" applyAlignment="1">
      <alignment horizontal="center"/>
    </xf>
    <xf numFmtId="0" fontId="3" fillId="0" borderId="1" xfId="0" applyFont="1" applyBorder="1" applyAlignment="1">
      <alignment horizontal="center"/>
    </xf>
    <xf numFmtId="3" fontId="3" fillId="0" borderId="4" xfId="0" applyNumberFormat="1" applyFont="1" applyBorder="1" applyAlignment="1">
      <alignment horizontal="right"/>
    </xf>
    <xf numFmtId="3" fontId="3" fillId="0" borderId="10" xfId="0" applyNumberFormat="1" applyFont="1" applyBorder="1" applyAlignment="1">
      <alignment horizontal="right"/>
    </xf>
    <xf numFmtId="3" fontId="3" fillId="0" borderId="7" xfId="0" applyNumberFormat="1" applyFont="1" applyBorder="1" applyAlignment="1">
      <alignment horizontal="right"/>
    </xf>
    <xf numFmtId="3" fontId="5" fillId="0" borderId="0" xfId="0" applyNumberFormat="1" applyFont="1" applyAlignment="1">
      <alignment horizontal="right"/>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10" fillId="0" borderId="0" xfId="0" applyFont="1"/>
    <xf numFmtId="165" fontId="8" fillId="0" borderId="0" xfId="0" applyNumberFormat="1" applyFont="1"/>
    <xf numFmtId="0" fontId="8" fillId="0" borderId="0" xfId="0" applyFont="1" applyFill="1"/>
    <xf numFmtId="0" fontId="8" fillId="0" borderId="0" xfId="0" applyFont="1" applyFill="1" applyAlignment="1">
      <alignment horizontal="center"/>
    </xf>
    <xf numFmtId="2" fontId="8" fillId="0" borderId="0" xfId="0" applyNumberFormat="1" applyFont="1" applyFill="1" applyAlignment="1">
      <alignment horizontal="center"/>
    </xf>
  </cellXfs>
  <cellStyles count="3">
    <cellStyle name="Milliers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4.w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28575</xdr:rowOff>
    </xdr:from>
    <xdr:to>
      <xdr:col>5</xdr:col>
      <xdr:colOff>1228725</xdr:colOff>
      <xdr:row>5</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9525" y="409575"/>
          <a:ext cx="4610100" cy="5429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fr-FR" sz="1100" b="0" i="0" baseline="0">
              <a:effectLst/>
              <a:latin typeface="+mn-lt"/>
              <a:ea typeface="+mn-ea"/>
              <a:cs typeface="+mn-cs"/>
            </a:rPr>
            <a:t>Sachant qu’en </a:t>
          </a:r>
          <a:r>
            <a:rPr lang="ru-RU" sz="1100" b="0" i="0" baseline="0">
              <a:effectLst/>
              <a:latin typeface="+mn-lt"/>
              <a:ea typeface="+mn-ea"/>
              <a:cs typeface="+mn-cs"/>
            </a:rPr>
            <a:t>2010</a:t>
          </a:r>
          <a:r>
            <a:rPr lang="fr-FR" sz="1100" b="0" i="0" baseline="0">
              <a:effectLst/>
              <a:latin typeface="+mn-lt"/>
              <a:ea typeface="+mn-ea"/>
              <a:cs typeface="+mn-cs"/>
            </a:rPr>
            <a:t> il y a eu </a:t>
          </a:r>
          <a:r>
            <a:rPr lang="ru-RU" sz="1100" b="0" i="0" baseline="0">
              <a:effectLst/>
              <a:latin typeface="+mn-lt"/>
              <a:ea typeface="+mn-ea"/>
              <a:cs typeface="+mn-cs"/>
            </a:rPr>
            <a:t>1 788 948 </a:t>
          </a:r>
          <a:r>
            <a:rPr lang="fr-FR" sz="1100" b="0" i="0" baseline="0">
              <a:effectLst/>
              <a:latin typeface="+mn-lt"/>
              <a:ea typeface="+mn-ea"/>
              <a:cs typeface="+mn-cs"/>
            </a:rPr>
            <a:t>naissances en Russie, y compris </a:t>
          </a:r>
          <a:r>
            <a:rPr lang="ru-RU" sz="1100" b="0" i="0" baseline="0">
              <a:effectLst/>
              <a:latin typeface="+mn-lt"/>
              <a:ea typeface="+mn-ea"/>
              <a:cs typeface="+mn-cs"/>
            </a:rPr>
            <a:t>245 687 </a:t>
          </a:r>
          <a:r>
            <a:rPr lang="fr-FR" sz="1100" b="0" i="0" baseline="0">
              <a:effectLst/>
              <a:latin typeface="+mn-lt"/>
              <a:ea typeface="+mn-ea"/>
              <a:cs typeface="+mn-cs"/>
            </a:rPr>
            <a:t>naissances hors mariage, calculez les indices de fécondité de Coale.</a:t>
          </a:r>
          <a:r>
            <a:rPr lang="ru-RU" sz="1100" b="0" i="0" baseline="0">
              <a:effectLst/>
              <a:latin typeface="+mn-lt"/>
              <a:ea typeface="+mn-ea"/>
              <a:cs typeface="+mn-cs"/>
            </a:rPr>
            <a:t> </a:t>
          </a:r>
          <a:r>
            <a:rPr lang="fr-FR" sz="1100" b="0" i="0" baseline="0">
              <a:effectLst/>
              <a:latin typeface="+mn-lt"/>
              <a:ea typeface="+mn-ea"/>
              <a:cs typeface="+mn-cs"/>
            </a:rPr>
            <a:t> </a:t>
          </a:r>
          <a:endParaRPr lang="fr-FR" sz="1100" b="0" i="0" u="none" strike="noStrike" baseline="0">
            <a:solidFill>
              <a:srgbClr val="000000"/>
            </a:solidFill>
            <a:latin typeface="Arial"/>
            <a:cs typeface="Arial"/>
          </a:endParaRPr>
        </a:p>
      </xdr:txBody>
    </xdr:sp>
    <xdr:clientData/>
  </xdr:twoCellAnchor>
  <xdr:twoCellAnchor>
    <xdr:from>
      <xdr:col>6</xdr:col>
      <xdr:colOff>257175</xdr:colOff>
      <xdr:row>18</xdr:row>
      <xdr:rowOff>85725</xdr:rowOff>
    </xdr:from>
    <xdr:to>
      <xdr:col>6</xdr:col>
      <xdr:colOff>628650</xdr:colOff>
      <xdr:row>18</xdr:row>
      <xdr:rowOff>171450</xdr:rowOff>
    </xdr:to>
    <xdr:sp macro="" textlink="">
      <xdr:nvSpPr>
        <xdr:cNvPr id="2" name="Flèche droite 1">
          <a:extLst>
            <a:ext uri="{FF2B5EF4-FFF2-40B4-BE49-F238E27FC236}">
              <a16:creationId xmlns:a16="http://schemas.microsoft.com/office/drawing/2014/main" id="{00000000-0008-0000-0000-000002000000}"/>
            </a:ext>
          </a:extLst>
        </xdr:cNvPr>
        <xdr:cNvSpPr/>
      </xdr:nvSpPr>
      <xdr:spPr>
        <a:xfrm>
          <a:off x="5305425" y="2752725"/>
          <a:ext cx="371475"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6</xdr:col>
      <xdr:colOff>257175</xdr:colOff>
      <xdr:row>19</xdr:row>
      <xdr:rowOff>95250</xdr:rowOff>
    </xdr:from>
    <xdr:to>
      <xdr:col>6</xdr:col>
      <xdr:colOff>628650</xdr:colOff>
      <xdr:row>19</xdr:row>
      <xdr:rowOff>180975</xdr:rowOff>
    </xdr:to>
    <xdr:sp macro="" textlink="">
      <xdr:nvSpPr>
        <xdr:cNvPr id="4" name="Flèche droite 3">
          <a:extLst>
            <a:ext uri="{FF2B5EF4-FFF2-40B4-BE49-F238E27FC236}">
              <a16:creationId xmlns:a16="http://schemas.microsoft.com/office/drawing/2014/main" id="{00000000-0008-0000-0000-000004000000}"/>
            </a:ext>
          </a:extLst>
        </xdr:cNvPr>
        <xdr:cNvSpPr/>
      </xdr:nvSpPr>
      <xdr:spPr>
        <a:xfrm>
          <a:off x="5305425" y="2990850"/>
          <a:ext cx="371475"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6</xdr:col>
      <xdr:colOff>266700</xdr:colOff>
      <xdr:row>20</xdr:row>
      <xdr:rowOff>85725</xdr:rowOff>
    </xdr:from>
    <xdr:to>
      <xdr:col>6</xdr:col>
      <xdr:colOff>638175</xdr:colOff>
      <xdr:row>20</xdr:row>
      <xdr:rowOff>171450</xdr:rowOff>
    </xdr:to>
    <xdr:sp macro="" textlink="">
      <xdr:nvSpPr>
        <xdr:cNvPr id="5" name="Flèche droite 4">
          <a:extLst>
            <a:ext uri="{FF2B5EF4-FFF2-40B4-BE49-F238E27FC236}">
              <a16:creationId xmlns:a16="http://schemas.microsoft.com/office/drawing/2014/main" id="{00000000-0008-0000-0000-000005000000}"/>
            </a:ext>
          </a:extLst>
        </xdr:cNvPr>
        <xdr:cNvSpPr/>
      </xdr:nvSpPr>
      <xdr:spPr>
        <a:xfrm>
          <a:off x="5314950" y="3209925"/>
          <a:ext cx="371475"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6</xdr:col>
      <xdr:colOff>257175</xdr:colOff>
      <xdr:row>21</xdr:row>
      <xdr:rowOff>66675</xdr:rowOff>
    </xdr:from>
    <xdr:to>
      <xdr:col>6</xdr:col>
      <xdr:colOff>628650</xdr:colOff>
      <xdr:row>21</xdr:row>
      <xdr:rowOff>152400</xdr:rowOff>
    </xdr:to>
    <xdr:sp macro="" textlink="">
      <xdr:nvSpPr>
        <xdr:cNvPr id="6" name="Flèche droite 5">
          <a:extLst>
            <a:ext uri="{FF2B5EF4-FFF2-40B4-BE49-F238E27FC236}">
              <a16:creationId xmlns:a16="http://schemas.microsoft.com/office/drawing/2014/main" id="{00000000-0008-0000-0000-000006000000}"/>
            </a:ext>
          </a:extLst>
        </xdr:cNvPr>
        <xdr:cNvSpPr/>
      </xdr:nvSpPr>
      <xdr:spPr>
        <a:xfrm>
          <a:off x="5305425" y="3419475"/>
          <a:ext cx="371475"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38100</xdr:colOff>
      <xdr:row>5</xdr:row>
      <xdr:rowOff>38100</xdr:rowOff>
    </xdr:from>
    <xdr:to>
      <xdr:col>15</xdr:col>
      <xdr:colOff>323850</xdr:colOff>
      <xdr:row>12</xdr:row>
      <xdr:rowOff>76200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8172450" y="990600"/>
          <a:ext cx="4095750" cy="1371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1. Estimez l'effectif de femmes célibataires</a:t>
          </a:r>
        </a:p>
        <a:p>
          <a:endParaRPr lang="fr-FR" sz="1100"/>
        </a:p>
        <a:p>
          <a:r>
            <a:rPr lang="fr-FR" sz="1100"/>
            <a:t>2. Estimez le nombre espéré de naissances de tous types: général, légitime, illégitime  (standardisation indirecte: fécondité par </a:t>
          </a:r>
          <a:r>
            <a:rPr lang="fr-FR" sz="1100">
              <a:solidFill>
                <a:schemeClr val="dk1"/>
              </a:solidFill>
              <a:effectLst/>
              <a:latin typeface="+mn-lt"/>
              <a:ea typeface="+mn-ea"/>
              <a:cs typeface="+mn-cs"/>
            </a:rPr>
            <a:t>âge</a:t>
          </a:r>
          <a:r>
            <a:rPr lang="fr-FR" sz="1100"/>
            <a:t> des Huttérites, structure par </a:t>
          </a:r>
          <a:r>
            <a:rPr lang="fr-FR" sz="1100">
              <a:solidFill>
                <a:schemeClr val="dk1"/>
              </a:solidFill>
              <a:effectLst/>
              <a:latin typeface="+mn-lt"/>
              <a:ea typeface="+mn-ea"/>
              <a:cs typeface="+mn-cs"/>
            </a:rPr>
            <a:t>âge</a:t>
          </a:r>
          <a:r>
            <a:rPr lang="fr-FR" sz="1100"/>
            <a:t> de Russie)</a:t>
          </a:r>
        </a:p>
        <a:p>
          <a:endParaRPr lang="fr-FR" sz="1100"/>
        </a:p>
        <a:p>
          <a:r>
            <a:rPr lang="fr-FR" sz="1100"/>
            <a:t>3. Calculez les indices</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9524</xdr:colOff>
      <xdr:row>0</xdr:row>
      <xdr:rowOff>9524</xdr:rowOff>
    </xdr:from>
    <xdr:to>
      <xdr:col>16</xdr:col>
      <xdr:colOff>171449</xdr:colOff>
      <xdr:row>10</xdr:row>
      <xdr:rowOff>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210424" y="9524"/>
          <a:ext cx="5495925" cy="2314576"/>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upright="1"/>
        <a:lstStyle/>
        <a:p>
          <a:r>
            <a:rPr lang="fr-FR" sz="1100">
              <a:effectLst/>
              <a:latin typeface="+mn-lt"/>
              <a:ea typeface="+mn-ea"/>
              <a:cs typeface="+mn-cs"/>
            </a:rPr>
            <a:t>Les tableaux ci-dessous présentent des données provenant de l’Enquête « Démographie et Santé » réalisée en Turquie en 2003. Utilisez ces données pour estimer les indices </a:t>
          </a:r>
          <a:r>
            <a:rPr lang="fr-FR" sz="1100" b="1" i="1">
              <a:effectLst/>
              <a:latin typeface="+mn-lt"/>
              <a:ea typeface="+mn-ea"/>
              <a:cs typeface="+mn-cs"/>
            </a:rPr>
            <a:t>Ci</a:t>
          </a:r>
          <a:r>
            <a:rPr lang="fr-FR" sz="1100">
              <a:effectLst/>
              <a:latin typeface="+mn-lt"/>
              <a:ea typeface="+mn-ea"/>
              <a:cs typeface="+mn-cs"/>
            </a:rPr>
            <a:t>, </a:t>
          </a:r>
          <a:r>
            <a:rPr lang="fr-FR" sz="1100" b="1" i="1">
              <a:effectLst/>
              <a:latin typeface="+mn-lt"/>
              <a:ea typeface="+mn-ea"/>
              <a:cs typeface="+mn-cs"/>
            </a:rPr>
            <a:t>Ca, Cc</a:t>
          </a:r>
          <a:r>
            <a:rPr lang="fr-FR" sz="1100">
              <a:effectLst/>
              <a:latin typeface="+mn-lt"/>
              <a:ea typeface="+mn-ea"/>
              <a:cs typeface="+mn-cs"/>
            </a:rPr>
            <a:t> et </a:t>
          </a:r>
          <a:r>
            <a:rPr lang="fr-FR" sz="1100" b="1" i="1">
              <a:effectLst/>
              <a:latin typeface="+mn-lt"/>
              <a:ea typeface="+mn-ea"/>
              <a:cs typeface="+mn-cs"/>
            </a:rPr>
            <a:t>Cm</a:t>
          </a:r>
          <a:r>
            <a:rPr lang="fr-FR" sz="1100">
              <a:effectLst/>
              <a:latin typeface="+mn-lt"/>
              <a:ea typeface="+mn-ea"/>
              <a:cs typeface="+mn-cs"/>
            </a:rPr>
            <a:t> pour le modèle de déterminants intermédiaires de la fécondité de J. Bongaarts ; sachant que la durée moyenne de l’infécondité après l’accouchement en Turquie était 3,4 mois et que l’indice synthétique d’avortements provoqués était 0,38.</a:t>
          </a:r>
        </a:p>
        <a:p>
          <a:r>
            <a:rPr lang="fr-FR" sz="1100">
              <a:effectLst/>
              <a:latin typeface="+mn-lt"/>
              <a:ea typeface="+mn-ea"/>
              <a:cs typeface="+mn-cs"/>
            </a:rPr>
            <a:t> </a:t>
          </a:r>
        </a:p>
        <a:p>
          <a:pPr lvl="0"/>
          <a:r>
            <a:rPr lang="fr-FR" sz="1100">
              <a:effectLst/>
              <a:latin typeface="+mn-lt"/>
              <a:ea typeface="+mn-ea"/>
              <a:cs typeface="+mn-cs"/>
            </a:rPr>
            <a:t>Estimez la contribution (en %) de la contraception et de l'IVG dans le contrôle de naissances.</a:t>
          </a:r>
        </a:p>
        <a:p>
          <a:pPr lvl="0"/>
          <a:r>
            <a:rPr lang="fr-FR" sz="1100">
              <a:effectLst/>
              <a:latin typeface="+mn-lt"/>
              <a:ea typeface="+mn-ea"/>
              <a:cs typeface="+mn-cs"/>
            </a:rPr>
            <a:t> </a:t>
          </a:r>
        </a:p>
        <a:p>
          <a:pPr lvl="0"/>
          <a:r>
            <a:rPr lang="fr-FR" sz="1100">
              <a:effectLst/>
              <a:latin typeface="+mn-lt"/>
              <a:ea typeface="+mn-ea"/>
              <a:cs typeface="+mn-cs"/>
            </a:rPr>
            <a:t>Vérifiez la pertinence de vos estimations. Quelles sont les causes possibles de l’incohérence ?</a:t>
          </a:r>
        </a:p>
        <a:p>
          <a:pPr lvl="0"/>
          <a:endParaRPr lang="fr-FR" sz="1100">
            <a:effectLst/>
            <a:latin typeface="+mn-lt"/>
            <a:ea typeface="+mn-ea"/>
            <a:cs typeface="+mn-cs"/>
          </a:endParaRPr>
        </a:p>
        <a:p>
          <a:pPr lvl="0"/>
          <a:r>
            <a:rPr lang="fr-FR" sz="1100">
              <a:effectLst/>
              <a:latin typeface="+mn-lt"/>
              <a:ea typeface="+mn-ea"/>
              <a:cs typeface="+mn-cs"/>
            </a:rPr>
            <a:t>Pouvez-vous ajuster un ou des paramètres pour qu’elle devienne cohérente ? Faut-il et est-il possible après d’ajuster les données d’observation ?</a:t>
          </a:r>
        </a:p>
      </xdr:txBody>
    </xdr:sp>
    <xdr:clientData/>
  </xdr:twoCellAnchor>
  <xdr:twoCellAnchor>
    <xdr:from>
      <xdr:col>0</xdr:col>
      <xdr:colOff>161925</xdr:colOff>
      <xdr:row>16</xdr:row>
      <xdr:rowOff>19049</xdr:rowOff>
    </xdr:from>
    <xdr:to>
      <xdr:col>6</xdr:col>
      <xdr:colOff>447675</xdr:colOff>
      <xdr:row>28</xdr:row>
      <xdr:rowOff>114300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61925" y="4152899"/>
          <a:ext cx="5200650" cy="23812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1. Estimez la fécondité par </a:t>
          </a:r>
          <a:r>
            <a:rPr lang="fr-FR" sz="1100">
              <a:solidFill>
                <a:schemeClr val="dk1"/>
              </a:solidFill>
              <a:effectLst/>
              <a:latin typeface="+mn-lt"/>
              <a:ea typeface="+mn-ea"/>
              <a:cs typeface="+mn-cs"/>
            </a:rPr>
            <a:t>âge</a:t>
          </a:r>
          <a:r>
            <a:rPr lang="fr-FR" sz="1100"/>
            <a:t> en union et l'ISF en union </a:t>
          </a:r>
        </a:p>
        <a:p>
          <a:endParaRPr lang="fr-FR" sz="1100"/>
        </a:p>
        <a:p>
          <a:r>
            <a:rPr lang="fr-FR" sz="1100"/>
            <a:t>2.</a:t>
          </a:r>
          <a:r>
            <a:rPr lang="fr-FR" sz="1100" baseline="0"/>
            <a:t> Estimez la proportion de femmes utilisatrices de contraception et l'efficacité moyenne de contraception utilisée (Sommeprod en cellule H10 est divisée par proportion d'utilisatrices G10 pour exclure celles qui n'utilisent pas la contraception et ne contribuent donc pas dans l'efficacité)</a:t>
          </a:r>
          <a:endParaRPr lang="fr-FR" sz="1100"/>
        </a:p>
        <a:p>
          <a:endParaRPr lang="fr-FR" sz="1100"/>
        </a:p>
        <a:p>
          <a:r>
            <a:rPr lang="fr-FR" sz="1100"/>
            <a:t>3. Calculez les indices</a:t>
          </a:r>
        </a:p>
        <a:p>
          <a:endParaRPr lang="fr-FR" sz="1100"/>
        </a:p>
        <a:p>
          <a:r>
            <a:rPr lang="fr-FR" sz="1100"/>
            <a:t>4. Estimez "l'indice de </a:t>
          </a:r>
          <a:r>
            <a:rPr lang="fr-FR" sz="1100">
              <a:solidFill>
                <a:schemeClr val="dk1"/>
              </a:solidFill>
              <a:effectLst/>
              <a:latin typeface="+mn-lt"/>
              <a:ea typeface="+mn-ea"/>
              <a:cs typeface="+mn-cs"/>
            </a:rPr>
            <a:t>contrôle</a:t>
          </a:r>
          <a:r>
            <a:rPr lang="fr-FR" sz="1100" baseline="0"/>
            <a:t> de naissances" Ccn = Cc * Ca</a:t>
          </a:r>
        </a:p>
        <a:p>
          <a:endParaRPr lang="fr-FR" sz="1100" baseline="0"/>
        </a:p>
        <a:p>
          <a:r>
            <a:rPr lang="fr-FR" sz="1100" baseline="0"/>
            <a:t>5. Présentez l'équation  (J18) en forme additive (utilisant le logarithme). Estimez la contribution de l'avortement et de la contraception dans le </a:t>
          </a:r>
          <a:r>
            <a:rPr lang="fr-FR" sz="1100">
              <a:solidFill>
                <a:schemeClr val="dk1"/>
              </a:solidFill>
              <a:effectLst/>
              <a:latin typeface="+mn-lt"/>
              <a:ea typeface="+mn-ea"/>
              <a:cs typeface="+mn-cs"/>
            </a:rPr>
            <a:t>contrôle</a:t>
          </a:r>
          <a:r>
            <a:rPr lang="fr-FR" sz="1100" baseline="0"/>
            <a:t> de naissances</a:t>
          </a:r>
          <a:endParaRPr lang="fr-FR" sz="1100"/>
        </a:p>
        <a:p>
          <a:endParaRPr lang="fr-FR" sz="1100"/>
        </a:p>
      </xdr:txBody>
    </xdr:sp>
    <xdr:clientData/>
  </xdr:twoCellAnchor>
  <mc:AlternateContent xmlns:mc="http://schemas.openxmlformats.org/markup-compatibility/2006">
    <mc:Choice xmlns:a14="http://schemas.microsoft.com/office/drawing/2010/main" Requires="a14">
      <xdr:twoCellAnchor>
        <xdr:from>
          <xdr:col>9</xdr:col>
          <xdr:colOff>0</xdr:colOff>
          <xdr:row>13</xdr:row>
          <xdr:rowOff>0</xdr:rowOff>
        </xdr:from>
        <xdr:to>
          <xdr:col>10</xdr:col>
          <xdr:colOff>704850</xdr:colOff>
          <xdr:row>13</xdr:row>
          <xdr:rowOff>361950</xdr:rowOff>
        </xdr:to>
        <xdr:sp macro="" textlink="">
          <xdr:nvSpPr>
            <xdr:cNvPr id="2094" name="Object 14"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solidFill>
              <a:srgbClr val="CCCCFF">
                <a:alpha val="79999"/>
              </a:srgbClr>
            </a:solidFill>
          </xdr:spPr>
        </xdr:sp>
        <xdr:clientData/>
      </xdr:twoCellAnchor>
    </mc:Choice>
    <mc:Fallback/>
  </mc:AlternateContent>
  <xdr:twoCellAnchor>
    <xdr:from>
      <xdr:col>9</xdr:col>
      <xdr:colOff>0</xdr:colOff>
      <xdr:row>12</xdr:row>
      <xdr:rowOff>76200</xdr:rowOff>
    </xdr:from>
    <xdr:to>
      <xdr:col>10</xdr:col>
      <xdr:colOff>409575</xdr:colOff>
      <xdr:row>12</xdr:row>
      <xdr:rowOff>295275</xdr:rowOff>
    </xdr:to>
    <xdr:pic>
      <xdr:nvPicPr>
        <xdr:cNvPr id="2219" name="Object 4">
          <a:extLst>
            <a:ext uri="{FF2B5EF4-FFF2-40B4-BE49-F238E27FC236}">
              <a16:creationId xmlns:a16="http://schemas.microsoft.com/office/drawing/2014/main" id="{00000000-0008-0000-0100-0000A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0900" y="2990850"/>
          <a:ext cx="1171575" cy="200025"/>
        </a:xfrm>
        <a:prstGeom prst="rect">
          <a:avLst/>
        </a:prstGeom>
        <a:solidFill>
          <a:srgbClr val="CCCCFF">
            <a:alpha val="79999"/>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0</xdr:colOff>
          <xdr:row>11</xdr:row>
          <xdr:rowOff>19050</xdr:rowOff>
        </xdr:from>
        <xdr:to>
          <xdr:col>10</xdr:col>
          <xdr:colOff>0</xdr:colOff>
          <xdr:row>12</xdr:row>
          <xdr:rowOff>19050</xdr:rowOff>
        </xdr:to>
        <xdr:sp macro="" textlink="">
          <xdr:nvSpPr>
            <xdr:cNvPr id="2096" name="Object 3"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solidFill>
              <a:srgbClr val="CCCCFF">
                <a:alpha val="79999"/>
              </a:srgbClr>
            </a:solidFill>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13</xdr:row>
          <xdr:rowOff>368300</xdr:rowOff>
        </xdr:from>
        <xdr:to>
          <xdr:col>11</xdr:col>
          <xdr:colOff>88900</xdr:colOff>
          <xdr:row>15</xdr:row>
          <xdr:rowOff>12700</xdr:rowOff>
        </xdr:to>
        <xdr:sp macro="" textlink="">
          <xdr:nvSpPr>
            <xdr:cNvPr id="2097" name="Object 5"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CCCCFF">
                <a:alpha val="79999"/>
              </a:srgbClr>
            </a:solidFill>
          </xdr:spPr>
        </xdr:sp>
        <xdr:clientData/>
      </xdr:twoCellAnchor>
    </mc:Choice>
    <mc:Fallback/>
  </mc:AlternateContent>
  <xdr:twoCellAnchor>
    <xdr:from>
      <xdr:col>10</xdr:col>
      <xdr:colOff>161925</xdr:colOff>
      <xdr:row>17</xdr:row>
      <xdr:rowOff>57150</xdr:rowOff>
    </xdr:from>
    <xdr:to>
      <xdr:col>10</xdr:col>
      <xdr:colOff>533400</xdr:colOff>
      <xdr:row>17</xdr:row>
      <xdr:rowOff>142875</xdr:rowOff>
    </xdr:to>
    <xdr:sp macro="" textlink="">
      <xdr:nvSpPr>
        <xdr:cNvPr id="8" name="Flèche droite 7">
          <a:extLst>
            <a:ext uri="{FF2B5EF4-FFF2-40B4-BE49-F238E27FC236}">
              <a16:creationId xmlns:a16="http://schemas.microsoft.com/office/drawing/2014/main" id="{00000000-0008-0000-0100-000008000000}"/>
            </a:ext>
          </a:extLst>
        </xdr:cNvPr>
        <xdr:cNvSpPr/>
      </xdr:nvSpPr>
      <xdr:spPr>
        <a:xfrm>
          <a:off x="8124825" y="4467225"/>
          <a:ext cx="371475"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11</xdr:col>
      <xdr:colOff>314325</xdr:colOff>
      <xdr:row>18</xdr:row>
      <xdr:rowOff>57150</xdr:rowOff>
    </xdr:from>
    <xdr:to>
      <xdr:col>11</xdr:col>
      <xdr:colOff>619125</xdr:colOff>
      <xdr:row>18</xdr:row>
      <xdr:rowOff>161925</xdr:rowOff>
    </xdr:to>
    <xdr:sp macro="" textlink="">
      <xdr:nvSpPr>
        <xdr:cNvPr id="2" name="Flèche vers le bas 1">
          <a:extLst>
            <a:ext uri="{FF2B5EF4-FFF2-40B4-BE49-F238E27FC236}">
              <a16:creationId xmlns:a16="http://schemas.microsoft.com/office/drawing/2014/main" id="{00000000-0008-0000-0100-000002000000}"/>
            </a:ext>
          </a:extLst>
        </xdr:cNvPr>
        <xdr:cNvSpPr/>
      </xdr:nvSpPr>
      <xdr:spPr>
        <a:xfrm>
          <a:off x="9039225" y="4657725"/>
          <a:ext cx="304800" cy="104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workbookViewId="0">
      <selection activeCell="H27" sqref="H27"/>
    </sheetView>
  </sheetViews>
  <sheetFormatPr baseColWidth="10" defaultColWidth="11.36328125" defaultRowHeight="14.5" x14ac:dyDescent="0.35"/>
  <cols>
    <col min="1" max="1" width="3.1796875" style="4" customWidth="1"/>
    <col min="2" max="2" width="4.26953125" style="4" customWidth="1"/>
    <col min="3" max="3" width="13.36328125" style="4" customWidth="1"/>
    <col min="4" max="5" width="15" style="4" customWidth="1"/>
    <col min="6" max="6" width="20.26953125" style="4" customWidth="1"/>
    <col min="7" max="7" width="12.54296875" style="4" bestFit="1" customWidth="1"/>
    <col min="8" max="8" width="11.36328125" style="4"/>
    <col min="9" max="9" width="15.36328125" style="4" customWidth="1"/>
    <col min="10" max="16384" width="11.36328125" style="4"/>
  </cols>
  <sheetData>
    <row r="1" spans="1:11" ht="15.5" x14ac:dyDescent="0.35">
      <c r="B1" s="53" t="s">
        <v>62</v>
      </c>
      <c r="E1" s="4" t="s">
        <v>27</v>
      </c>
    </row>
    <row r="4" spans="1:11" x14ac:dyDescent="0.35">
      <c r="K4" s="22" t="s">
        <v>42</v>
      </c>
    </row>
    <row r="7" spans="1:11" x14ac:dyDescent="0.35">
      <c r="A7" s="5" t="s">
        <v>0</v>
      </c>
      <c r="B7" s="6"/>
      <c r="C7" s="7" t="s">
        <v>1</v>
      </c>
      <c r="D7" s="63" t="s">
        <v>2</v>
      </c>
      <c r="E7" s="64"/>
      <c r="F7" s="65"/>
      <c r="G7" s="66" t="s">
        <v>33</v>
      </c>
      <c r="H7" s="67"/>
      <c r="I7" s="68"/>
    </row>
    <row r="8" spans="1:11" x14ac:dyDescent="0.35">
      <c r="A8" s="8" t="s">
        <v>3</v>
      </c>
      <c r="B8" s="9"/>
      <c r="C8" s="10" t="s">
        <v>4</v>
      </c>
      <c r="D8" s="10" t="s">
        <v>5</v>
      </c>
      <c r="E8" s="10" t="s">
        <v>6</v>
      </c>
      <c r="F8" s="54" t="s">
        <v>70</v>
      </c>
      <c r="G8" s="58" t="s">
        <v>34</v>
      </c>
      <c r="H8" s="58" t="s">
        <v>35</v>
      </c>
      <c r="I8" s="58" t="s">
        <v>71</v>
      </c>
    </row>
    <row r="9" spans="1:11" x14ac:dyDescent="0.35">
      <c r="A9" s="11">
        <v>15</v>
      </c>
      <c r="B9" s="12">
        <v>-19</v>
      </c>
      <c r="C9" s="16">
        <v>0.3</v>
      </c>
      <c r="D9" s="17">
        <v>4112</v>
      </c>
      <c r="E9" s="17">
        <v>246</v>
      </c>
      <c r="F9" s="55">
        <f>D9-E9</f>
        <v>3866</v>
      </c>
      <c r="G9" s="59">
        <f>$C9*D9*1000</f>
        <v>1233600</v>
      </c>
      <c r="H9" s="59">
        <f t="shared" ref="H9:I15" si="0">$C9*E9*1000</f>
        <v>73800</v>
      </c>
      <c r="I9" s="59">
        <f t="shared" si="0"/>
        <v>1159800</v>
      </c>
    </row>
    <row r="10" spans="1:11" x14ac:dyDescent="0.35">
      <c r="A10" s="11">
        <v>20</v>
      </c>
      <c r="B10" s="12">
        <v>-24</v>
      </c>
      <c r="C10" s="16">
        <v>0.55000000000000004</v>
      </c>
      <c r="D10" s="17">
        <v>5999</v>
      </c>
      <c r="E10" s="17">
        <v>2273</v>
      </c>
      <c r="F10" s="56">
        <f t="shared" ref="F10:F15" si="1">D10-E10</f>
        <v>3726</v>
      </c>
      <c r="G10" s="60">
        <f t="shared" ref="G10:G15" si="2">$C10*D10*1000</f>
        <v>3299450.0000000005</v>
      </c>
      <c r="H10" s="60">
        <f t="shared" si="0"/>
        <v>1250150</v>
      </c>
      <c r="I10" s="60">
        <f t="shared" si="0"/>
        <v>2049300.0000000002</v>
      </c>
    </row>
    <row r="11" spans="1:11" x14ac:dyDescent="0.35">
      <c r="A11" s="11">
        <v>25</v>
      </c>
      <c r="B11" s="12">
        <v>-29</v>
      </c>
      <c r="C11" s="16">
        <v>0.502</v>
      </c>
      <c r="D11" s="17">
        <v>5972</v>
      </c>
      <c r="E11" s="17">
        <v>3679</v>
      </c>
      <c r="F11" s="56">
        <f t="shared" si="1"/>
        <v>2293</v>
      </c>
      <c r="G11" s="60">
        <f t="shared" si="2"/>
        <v>2997944</v>
      </c>
      <c r="H11" s="60">
        <f t="shared" si="0"/>
        <v>1846858</v>
      </c>
      <c r="I11" s="60">
        <f t="shared" si="0"/>
        <v>1151086</v>
      </c>
    </row>
    <row r="12" spans="1:11" x14ac:dyDescent="0.35">
      <c r="A12" s="11">
        <v>30</v>
      </c>
      <c r="B12" s="12">
        <v>-34</v>
      </c>
      <c r="C12" s="16">
        <v>0.44700000000000001</v>
      </c>
      <c r="D12" s="17">
        <v>5546</v>
      </c>
      <c r="E12" s="17">
        <v>3740</v>
      </c>
      <c r="F12" s="56">
        <f t="shared" si="1"/>
        <v>1806</v>
      </c>
      <c r="G12" s="60">
        <f t="shared" si="2"/>
        <v>2479062</v>
      </c>
      <c r="H12" s="60">
        <f t="shared" si="0"/>
        <v>1671780</v>
      </c>
      <c r="I12" s="60">
        <f t="shared" si="0"/>
        <v>807282</v>
      </c>
    </row>
    <row r="13" spans="1:11" x14ac:dyDescent="0.35">
      <c r="A13" s="11">
        <v>35</v>
      </c>
      <c r="B13" s="12">
        <v>-39</v>
      </c>
      <c r="C13" s="16">
        <v>0.40600000000000003</v>
      </c>
      <c r="D13" s="17">
        <v>5200</v>
      </c>
      <c r="E13" s="17">
        <v>3526</v>
      </c>
      <c r="F13" s="56">
        <f t="shared" si="1"/>
        <v>1674</v>
      </c>
      <c r="G13" s="60">
        <f t="shared" si="2"/>
        <v>2111200.0000000005</v>
      </c>
      <c r="H13" s="60">
        <f t="shared" si="0"/>
        <v>1431556</v>
      </c>
      <c r="I13" s="60">
        <f t="shared" si="0"/>
        <v>679644</v>
      </c>
    </row>
    <row r="14" spans="1:11" x14ac:dyDescent="0.35">
      <c r="A14" s="11">
        <v>40</v>
      </c>
      <c r="B14" s="12">
        <v>-44</v>
      </c>
      <c r="C14" s="16">
        <v>0.22</v>
      </c>
      <c r="D14" s="17">
        <v>4766</v>
      </c>
      <c r="E14" s="17">
        <v>3194</v>
      </c>
      <c r="F14" s="56">
        <f t="shared" si="1"/>
        <v>1572</v>
      </c>
      <c r="G14" s="60">
        <f t="shared" si="2"/>
        <v>1048520</v>
      </c>
      <c r="H14" s="60">
        <f t="shared" si="0"/>
        <v>702680</v>
      </c>
      <c r="I14" s="60">
        <f t="shared" si="0"/>
        <v>345840</v>
      </c>
    </row>
    <row r="15" spans="1:11" x14ac:dyDescent="0.35">
      <c r="A15" s="8">
        <v>45</v>
      </c>
      <c r="B15" s="13">
        <v>-49</v>
      </c>
      <c r="C15" s="18">
        <v>6.0999999999999999E-2</v>
      </c>
      <c r="D15" s="19">
        <v>5632</v>
      </c>
      <c r="E15" s="19">
        <v>3732</v>
      </c>
      <c r="F15" s="57">
        <f t="shared" si="1"/>
        <v>1900</v>
      </c>
      <c r="G15" s="61">
        <f t="shared" si="2"/>
        <v>343552</v>
      </c>
      <c r="H15" s="61">
        <f t="shared" si="0"/>
        <v>227652</v>
      </c>
      <c r="I15" s="61">
        <f t="shared" si="0"/>
        <v>115899.99999999999</v>
      </c>
    </row>
    <row r="16" spans="1:11" x14ac:dyDescent="0.35">
      <c r="D16" s="14"/>
      <c r="E16" s="14"/>
      <c r="G16" s="62">
        <f>SUM(G9:G15)</f>
        <v>13513328</v>
      </c>
      <c r="H16" s="62">
        <f>SUM(H9:H15)</f>
        <v>7204476</v>
      </c>
      <c r="I16" s="62">
        <f>SUM(I9:I15)</f>
        <v>6308852</v>
      </c>
    </row>
    <row r="17" spans="3:9" x14ac:dyDescent="0.35">
      <c r="C17" s="15" t="s">
        <v>32</v>
      </c>
      <c r="D17" s="14"/>
      <c r="E17" s="14"/>
      <c r="G17" s="21"/>
      <c r="H17" s="21"/>
      <c r="I17" s="21"/>
    </row>
    <row r="18" spans="3:9" x14ac:dyDescent="0.35">
      <c r="G18" s="2"/>
    </row>
    <row r="19" spans="3:9" ht="16.5" x14ac:dyDescent="0.45">
      <c r="D19" s="3" t="s">
        <v>38</v>
      </c>
      <c r="E19" s="2" t="s">
        <v>28</v>
      </c>
      <c r="F19" s="20">
        <f>1788948/G16</f>
        <v>0.13238396936713148</v>
      </c>
      <c r="H19" s="4" t="s">
        <v>36</v>
      </c>
    </row>
    <row r="20" spans="3:9" ht="16.5" x14ac:dyDescent="0.45">
      <c r="D20" s="3" t="s">
        <v>39</v>
      </c>
      <c r="E20" s="3" t="s">
        <v>30</v>
      </c>
      <c r="F20" s="20">
        <f>H16/G16</f>
        <v>0.53313854292591734</v>
      </c>
      <c r="H20" s="4" t="s">
        <v>37</v>
      </c>
    </row>
    <row r="21" spans="3:9" ht="16.5" x14ac:dyDescent="0.45">
      <c r="D21" s="3" t="s">
        <v>40</v>
      </c>
      <c r="E21" s="3" t="s">
        <v>29</v>
      </c>
      <c r="F21" s="20">
        <f>(1788948-245687)/H16</f>
        <v>0.2142086391848623</v>
      </c>
      <c r="H21" s="4" t="s">
        <v>46</v>
      </c>
    </row>
    <row r="22" spans="3:9" ht="16.5" x14ac:dyDescent="0.45">
      <c r="D22" s="3" t="s">
        <v>41</v>
      </c>
      <c r="E22" s="3" t="s">
        <v>31</v>
      </c>
      <c r="F22" s="20">
        <f>245687/I16</f>
        <v>3.8943218195640034E-2</v>
      </c>
      <c r="H22" s="4" t="s">
        <v>45</v>
      </c>
    </row>
    <row r="24" spans="3:9" ht="20.5" x14ac:dyDescent="0.55000000000000004">
      <c r="F24" s="69" t="s">
        <v>72</v>
      </c>
    </row>
    <row r="25" spans="3:9" x14ac:dyDescent="0.35">
      <c r="F25" s="20">
        <f>F21*F20+F22*(1-F20)</f>
        <v>0.13238396936713148</v>
      </c>
    </row>
  </sheetData>
  <mergeCells count="2">
    <mergeCell ref="D7:F7"/>
    <mergeCell ref="G7:I7"/>
  </mergeCells>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
  <sheetViews>
    <sheetView workbookViewId="0">
      <selection activeCell="G10" sqref="G10"/>
    </sheetView>
  </sheetViews>
  <sheetFormatPr baseColWidth="10" defaultColWidth="11.36328125" defaultRowHeight="14.5" x14ac:dyDescent="0.35"/>
  <cols>
    <col min="1" max="1" width="7.1796875" style="1" customWidth="1"/>
    <col min="2" max="4" width="11.36328125" style="1"/>
    <col min="5" max="5" width="4.54296875" style="1" customWidth="1"/>
    <col min="6" max="6" width="27.7265625" style="1" customWidth="1"/>
    <col min="7" max="16384" width="11.36328125" style="1"/>
  </cols>
  <sheetData>
    <row r="1" spans="1:17" x14ac:dyDescent="0.35">
      <c r="A1" s="1" t="s">
        <v>7</v>
      </c>
      <c r="F1" s="1" t="s">
        <v>8</v>
      </c>
    </row>
    <row r="2" spans="1:17" ht="45.5" x14ac:dyDescent="0.45">
      <c r="A2" s="33" t="s">
        <v>9</v>
      </c>
      <c r="B2" s="34" t="s">
        <v>43</v>
      </c>
      <c r="C2" s="34" t="s">
        <v>10</v>
      </c>
      <c r="D2" s="47" t="s">
        <v>44</v>
      </c>
      <c r="E2" s="23"/>
      <c r="F2" s="34" t="s">
        <v>11</v>
      </c>
      <c r="G2" s="34" t="s">
        <v>12</v>
      </c>
      <c r="H2" s="34" t="s">
        <v>13</v>
      </c>
    </row>
    <row r="3" spans="1:17" x14ac:dyDescent="0.35">
      <c r="A3" s="35" t="s">
        <v>14</v>
      </c>
      <c r="B3" s="36">
        <v>4.5999999999999999E-2</v>
      </c>
      <c r="C3" s="44">
        <v>0.11899999999999999</v>
      </c>
      <c r="D3" s="24">
        <f>B3/C3</f>
        <v>0.38655462184873951</v>
      </c>
      <c r="F3" s="35" t="s">
        <v>15</v>
      </c>
      <c r="G3" s="36">
        <v>4.7E-2</v>
      </c>
      <c r="H3" s="41">
        <v>0.9</v>
      </c>
      <c r="Q3" s="27"/>
    </row>
    <row r="4" spans="1:17" x14ac:dyDescent="0.35">
      <c r="A4" s="37" t="s">
        <v>16</v>
      </c>
      <c r="B4" s="38">
        <v>0.13600000000000001</v>
      </c>
      <c r="C4" s="45">
        <v>0.48499999999999999</v>
      </c>
      <c r="D4" s="25">
        <f t="shared" ref="D4:D9" si="0">B4/C4</f>
        <v>0.28041237113402062</v>
      </c>
      <c r="F4" s="37" t="s">
        <v>17</v>
      </c>
      <c r="G4" s="38">
        <v>5.8000000000000003E-2</v>
      </c>
      <c r="H4" s="42">
        <v>1</v>
      </c>
    </row>
    <row r="5" spans="1:17" x14ac:dyDescent="0.35">
      <c r="A5" s="37" t="s">
        <v>18</v>
      </c>
      <c r="B5" s="38">
        <v>0.13400000000000001</v>
      </c>
      <c r="C5" s="45">
        <v>0.77600000000000002</v>
      </c>
      <c r="D5" s="25">
        <f t="shared" si="0"/>
        <v>0.17268041237113402</v>
      </c>
      <c r="F5" s="37" t="s">
        <v>19</v>
      </c>
      <c r="G5" s="38">
        <v>0.20200000000000001</v>
      </c>
      <c r="H5" s="42">
        <v>0.95</v>
      </c>
    </row>
    <row r="6" spans="1:17" x14ac:dyDescent="0.35">
      <c r="A6" s="37" t="s">
        <v>20</v>
      </c>
      <c r="B6" s="38">
        <v>7.8E-2</v>
      </c>
      <c r="C6" s="45">
        <v>0.877</v>
      </c>
      <c r="D6" s="25">
        <f t="shared" si="0"/>
        <v>8.8939566704675024E-2</v>
      </c>
      <c r="F6" s="37" t="s">
        <v>21</v>
      </c>
      <c r="G6" s="38">
        <v>1.0999999999999999E-2</v>
      </c>
      <c r="H6" s="42">
        <v>0.8</v>
      </c>
    </row>
    <row r="7" spans="1:17" x14ac:dyDescent="0.35">
      <c r="A7" s="37" t="s">
        <v>22</v>
      </c>
      <c r="B7" s="38">
        <v>3.7999999999999999E-2</v>
      </c>
      <c r="C7" s="45">
        <v>0.9</v>
      </c>
      <c r="D7" s="25">
        <f t="shared" si="0"/>
        <v>4.2222222222222223E-2</v>
      </c>
      <c r="F7" s="37" t="s">
        <v>23</v>
      </c>
      <c r="G7" s="38">
        <v>0.11799999999999999</v>
      </c>
      <c r="H7" s="42">
        <v>0.9</v>
      </c>
    </row>
    <row r="8" spans="1:17" x14ac:dyDescent="0.35">
      <c r="A8" s="37" t="s">
        <v>24</v>
      </c>
      <c r="B8" s="38">
        <v>1.2E-2</v>
      </c>
      <c r="C8" s="45">
        <v>0.89200000000000002</v>
      </c>
      <c r="D8" s="25">
        <f t="shared" si="0"/>
        <v>1.3452914798206279E-2</v>
      </c>
      <c r="F8" s="39" t="s">
        <v>25</v>
      </c>
      <c r="G8" s="40">
        <v>0.27400000000000002</v>
      </c>
      <c r="H8" s="43">
        <v>0.7</v>
      </c>
    </row>
    <row r="9" spans="1:17" x14ac:dyDescent="0.35">
      <c r="A9" s="39" t="s">
        <v>26</v>
      </c>
      <c r="B9" s="40">
        <v>2E-3</v>
      </c>
      <c r="C9" s="46">
        <v>0.91900000000000004</v>
      </c>
      <c r="D9" s="26">
        <f t="shared" si="0"/>
        <v>2.176278563656148E-3</v>
      </c>
      <c r="F9" s="71"/>
      <c r="G9" s="72">
        <f>SUM(G3:G8)</f>
        <v>0.71000000000000008</v>
      </c>
      <c r="H9" s="73">
        <f>SUMPRODUCT(G3:G8,H3:H8)/G9</f>
        <v>0.84366197183098579</v>
      </c>
      <c r="I9" s="27"/>
    </row>
    <row r="10" spans="1:17" x14ac:dyDescent="0.35">
      <c r="B10" s="28">
        <f>SUM(B3:B9)*5</f>
        <v>2.23</v>
      </c>
      <c r="D10" s="29">
        <f>SUM(D3:D9)*5</f>
        <v>4.9321919382132702</v>
      </c>
      <c r="F10" s="71"/>
      <c r="G10" s="71"/>
      <c r="H10" s="71"/>
    </row>
    <row r="11" spans="1:17" x14ac:dyDescent="0.35">
      <c r="A11" s="30"/>
      <c r="F11" s="31"/>
      <c r="G11" s="28"/>
    </row>
    <row r="12" spans="1:17" ht="31.5" customHeight="1" x14ac:dyDescent="0.35">
      <c r="A12" s="15" t="s">
        <v>32</v>
      </c>
      <c r="B12" s="71"/>
      <c r="C12" s="71"/>
      <c r="D12" s="71"/>
      <c r="F12" s="48"/>
      <c r="G12" s="49" t="s">
        <v>48</v>
      </c>
      <c r="H12" s="49" t="s">
        <v>47</v>
      </c>
      <c r="I12" s="50">
        <f>20/(18.5+3.4)</f>
        <v>0.91324200913242015</v>
      </c>
      <c r="L12" s="70"/>
      <c r="M12" s="1" t="s">
        <v>63</v>
      </c>
    </row>
    <row r="13" spans="1:17" ht="21.75" customHeight="1" x14ac:dyDescent="0.35">
      <c r="A13" s="30"/>
      <c r="C13" s="31"/>
      <c r="F13" s="48"/>
      <c r="G13" s="49" t="s">
        <v>49</v>
      </c>
      <c r="H13" s="49" t="s">
        <v>50</v>
      </c>
      <c r="I13" s="50">
        <f>1-1.18*G10*H9</f>
        <v>1</v>
      </c>
      <c r="L13" s="70"/>
      <c r="M13" s="1" t="s">
        <v>64</v>
      </c>
      <c r="N13" s="1">
        <v>15.3</v>
      </c>
    </row>
    <row r="14" spans="1:17" ht="29.25" customHeight="1" x14ac:dyDescent="0.35">
      <c r="A14" s="30"/>
      <c r="D14" s="31"/>
      <c r="F14" s="48"/>
      <c r="G14" s="49" t="s">
        <v>51</v>
      </c>
      <c r="H14" s="49" t="s">
        <v>52</v>
      </c>
      <c r="I14" s="50">
        <f>B10/(B10+0.4*(1+G9)*0.38)</f>
        <v>0.89561110397121191</v>
      </c>
      <c r="L14" s="70"/>
      <c r="M14" s="1" t="s">
        <v>65</v>
      </c>
      <c r="N14" s="1">
        <f>PRODUCT(I12:I15)*N13</f>
        <v>5.6579834803086486</v>
      </c>
      <c r="P14" s="31" t="s">
        <v>66</v>
      </c>
      <c r="Q14" s="1" t="s">
        <v>73</v>
      </c>
    </row>
    <row r="15" spans="1:17" ht="30" customHeight="1" x14ac:dyDescent="0.35">
      <c r="A15" s="30"/>
      <c r="B15" s="22" t="s">
        <v>42</v>
      </c>
      <c r="F15" s="48"/>
      <c r="G15" s="49" t="s">
        <v>53</v>
      </c>
      <c r="H15" s="49" t="s">
        <v>54</v>
      </c>
      <c r="I15" s="50">
        <f>B10/D10</f>
        <v>0.45213163395418005</v>
      </c>
      <c r="L15" s="70"/>
      <c r="Q15" s="1" t="s">
        <v>67</v>
      </c>
    </row>
    <row r="16" spans="1:17" x14ac:dyDescent="0.35">
      <c r="A16" s="30"/>
      <c r="Q16" s="1" t="s">
        <v>68</v>
      </c>
    </row>
    <row r="17" spans="1:17" x14ac:dyDescent="0.35">
      <c r="A17" s="30"/>
      <c r="Q17" s="1" t="s">
        <v>69</v>
      </c>
    </row>
    <row r="18" spans="1:17" x14ac:dyDescent="0.35">
      <c r="H18" s="31" t="s">
        <v>55</v>
      </c>
      <c r="I18" s="32">
        <f>I13*I14</f>
        <v>0.89561110397121191</v>
      </c>
      <c r="J18" s="1" t="s">
        <v>56</v>
      </c>
      <c r="L18" s="1" t="s">
        <v>57</v>
      </c>
    </row>
    <row r="20" spans="1:17" x14ac:dyDescent="0.35">
      <c r="L20" s="1" t="s">
        <v>60</v>
      </c>
    </row>
    <row r="21" spans="1:17" x14ac:dyDescent="0.35">
      <c r="I21" s="52" t="s">
        <v>61</v>
      </c>
    </row>
    <row r="22" spans="1:17" x14ac:dyDescent="0.35">
      <c r="I22" s="31" t="s">
        <v>58</v>
      </c>
      <c r="J22" s="51">
        <v>0.92</v>
      </c>
    </row>
    <row r="23" spans="1:17" x14ac:dyDescent="0.35">
      <c r="I23" s="1" t="s">
        <v>59</v>
      </c>
      <c r="J23" s="51">
        <v>0.08</v>
      </c>
    </row>
  </sheetData>
  <phoneticPr fontId="1" type="noConversion"/>
  <pageMargins left="0.78740157499999996" right="0.78740157499999996" top="0.984251969" bottom="0.984251969" header="0.4921259845" footer="0.4921259845"/>
  <pageSetup paperSize="9" orientation="portrait" verticalDpi="0" r:id="rId1"/>
  <headerFooter alignWithMargins="0"/>
  <drawing r:id="rId2"/>
  <legacyDrawing r:id="rId3"/>
  <oleObjects>
    <mc:AlternateContent xmlns:mc="http://schemas.openxmlformats.org/markup-compatibility/2006">
      <mc:Choice Requires="x14">
        <oleObject progId="Equation.3" shapeId="2094" r:id="rId4">
          <objectPr defaultSize="0" autoPict="0" r:id="rId5">
            <anchor moveWithCells="1" sizeWithCells="1">
              <from>
                <xdr:col>9</xdr:col>
                <xdr:colOff>0</xdr:colOff>
                <xdr:row>13</xdr:row>
                <xdr:rowOff>0</xdr:rowOff>
              </from>
              <to>
                <xdr:col>10</xdr:col>
                <xdr:colOff>704850</xdr:colOff>
                <xdr:row>13</xdr:row>
                <xdr:rowOff>361950</xdr:rowOff>
              </to>
            </anchor>
          </objectPr>
        </oleObject>
      </mc:Choice>
      <mc:Fallback>
        <oleObject progId="Equation.3" shapeId="2094" r:id="rId4"/>
      </mc:Fallback>
    </mc:AlternateContent>
    <mc:AlternateContent xmlns:mc="http://schemas.openxmlformats.org/markup-compatibility/2006">
      <mc:Choice Requires="x14">
        <oleObject progId="Equation.3" shapeId="2096" r:id="rId6">
          <objectPr defaultSize="0" autoPict="0" r:id="rId7">
            <anchor moveWithCells="1" sizeWithCells="1">
              <from>
                <xdr:col>9</xdr:col>
                <xdr:colOff>0</xdr:colOff>
                <xdr:row>11</xdr:row>
                <xdr:rowOff>19050</xdr:rowOff>
              </from>
              <to>
                <xdr:col>10</xdr:col>
                <xdr:colOff>0</xdr:colOff>
                <xdr:row>12</xdr:row>
                <xdr:rowOff>19050</xdr:rowOff>
              </to>
            </anchor>
          </objectPr>
        </oleObject>
      </mc:Choice>
      <mc:Fallback>
        <oleObject progId="Equation.3" shapeId="2096" r:id="rId6"/>
      </mc:Fallback>
    </mc:AlternateContent>
    <mc:AlternateContent xmlns:mc="http://schemas.openxmlformats.org/markup-compatibility/2006">
      <mc:Choice Requires="x14">
        <oleObject progId="Equation.3" shapeId="2097" r:id="rId8">
          <objectPr defaultSize="0" autoPict="0" r:id="rId9">
            <anchor moveWithCells="1" sizeWithCells="1">
              <from>
                <xdr:col>9</xdr:col>
                <xdr:colOff>12700</xdr:colOff>
                <xdr:row>13</xdr:row>
                <xdr:rowOff>368300</xdr:rowOff>
              </from>
              <to>
                <xdr:col>11</xdr:col>
                <xdr:colOff>88900</xdr:colOff>
                <xdr:row>15</xdr:row>
                <xdr:rowOff>12700</xdr:rowOff>
              </to>
            </anchor>
          </objectPr>
        </oleObject>
      </mc:Choice>
      <mc:Fallback>
        <oleObject progId="Equation.3" shapeId="2097"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TD 1-1</vt:lpstr>
      <vt:lpstr>TD 1-2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Avdeev</dc:creator>
  <cp:lastModifiedBy>Alexandre Avdeev</cp:lastModifiedBy>
  <dcterms:created xsi:type="dcterms:W3CDTF">2012-01-26T10:07:19Z</dcterms:created>
  <dcterms:modified xsi:type="dcterms:W3CDTF">2021-10-06T20:29:55Z</dcterms:modified>
</cp:coreProperties>
</file>