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3-Models\2-Exercices TD\TD-1 Coale and Bongaarts indexes\"/>
    </mc:Choice>
  </mc:AlternateContent>
  <xr:revisionPtr revIDLastSave="0" documentId="8_{8E9BA9FB-3065-4897-8283-C510D4C858E2}" xr6:coauthVersionLast="47" xr6:coauthVersionMax="47" xr10:uidLastSave="{00000000-0000-0000-0000-000000000000}"/>
  <bookViews>
    <workbookView xWindow="4930" yWindow="4430" windowWidth="32180" windowHeight="155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28" i="1"/>
  <c r="L29" i="1"/>
  <c r="L30" i="1"/>
  <c r="L27" i="1"/>
  <c r="K28" i="1"/>
  <c r="K29" i="1"/>
  <c r="K30" i="1"/>
  <c r="K32" i="1"/>
  <c r="K27" i="1"/>
  <c r="H32" i="1"/>
  <c r="I29" i="1"/>
  <c r="I28" i="1"/>
  <c r="H27" i="1"/>
  <c r="H28" i="1"/>
  <c r="H29" i="1"/>
  <c r="I20" i="1"/>
  <c r="H20" i="1"/>
  <c r="H30" i="1"/>
  <c r="H25" i="1"/>
  <c r="H24" i="1"/>
  <c r="E20" i="1"/>
  <c r="E19" i="1"/>
  <c r="E18" i="1"/>
  <c r="E17" i="1"/>
  <c r="E16" i="1"/>
  <c r="E15" i="1"/>
  <c r="E14" i="1"/>
  <c r="E21" i="1"/>
  <c r="C21" i="1"/>
</calcChain>
</file>

<file path=xl/sharedStrings.xml><?xml version="1.0" encoding="utf-8"?>
<sst xmlns="http://schemas.openxmlformats.org/spreadsheetml/2006/main" count="30" uniqueCount="30">
  <si>
    <t>Table 1</t>
  </si>
  <si>
    <t>Table 2</t>
  </si>
  <si>
    <t>Groupe d'âge</t>
  </si>
  <si>
    <t>fécondité par age f(a)</t>
  </si>
  <si>
    <t>% de femmes mariées m(a)</t>
  </si>
  <si>
    <t>Fécondité des mariées par age g(a)</t>
  </si>
  <si>
    <t>Proportion de femmes utilisatrices parmi les femmes mariées</t>
  </si>
  <si>
    <t>Efficacité</t>
  </si>
  <si>
    <t>15-19</t>
  </si>
  <si>
    <t>Pilules</t>
  </si>
  <si>
    <t>20-24</t>
  </si>
  <si>
    <t>Stérilisation féminine</t>
  </si>
  <si>
    <t>25-29</t>
  </si>
  <si>
    <t>Stérilet</t>
  </si>
  <si>
    <t>30-34</t>
  </si>
  <si>
    <t>Abstinence périodique</t>
  </si>
  <si>
    <t>35-39</t>
  </si>
  <si>
    <t>Autre méthodes modernes</t>
  </si>
  <si>
    <t>40-44</t>
  </si>
  <si>
    <t>Autre méthodes traditionnelles</t>
  </si>
  <si>
    <t>45-49</t>
  </si>
  <si>
    <t>TFT =</t>
  </si>
  <si>
    <t>TFTM =</t>
  </si>
  <si>
    <t>Indice de la contraception Cc =</t>
  </si>
  <si>
    <t>Indice de l'avortement Ca =</t>
  </si>
  <si>
    <t>Indice de la proportion des femmes mariées Cm =</t>
  </si>
  <si>
    <t>Indice de l'infécondité post partum Ci =</t>
  </si>
  <si>
    <t>Méthode</t>
  </si>
  <si>
    <t>Vientnam, EDS-2002</t>
  </si>
  <si>
    <t>Contribution (en %) des déterminants comportementaux au contrôle de fécondité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</si>
</sst>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Border="1"/>
    <xf numFmtId="0" fontId="1" fillId="0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Feuil1!$K$2</c:f>
          <c:strCache>
            <c:ptCount val="1"/>
            <c:pt idx="0">
              <c:v>Contribution (en %) des déterminants comportementaux au contrôle de fécondité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Feuil1!$G$27</c:f>
              <c:strCache>
                <c:ptCount val="1"/>
                <c:pt idx="0">
                  <c:v>Indice de l'infécondité post partum Ci =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32298136645962733"/>
                  <c:y val="-3.962848297213631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AA-4349-A696-995B7674A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Feuil1!$K$3</c:f>
              <c:strCache>
                <c:ptCount val="1"/>
                <c:pt idx="0">
                  <c:v>Vientnam, EDS-2002</c:v>
                </c:pt>
              </c:strCache>
            </c:strRef>
          </c:cat>
          <c:val>
            <c:numRef>
              <c:f>Feuil1!$L$27</c:f>
              <c:numCache>
                <c:formatCode>0%</c:formatCode>
                <c:ptCount val="1"/>
                <c:pt idx="0">
                  <c:v>7.9074013443245078E-2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A-4349-A696-995B7674A5CF}"/>
            </c:ext>
          </c:extLst>
        </c:ser>
        <c:ser>
          <c:idx val="1"/>
          <c:order val="1"/>
          <c:tx>
            <c:strRef>
              <c:f>Feuil1!$G$28</c:f>
              <c:strCache>
                <c:ptCount val="1"/>
                <c:pt idx="0">
                  <c:v>Indice de la contraception Cc =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040706868163217"/>
                      <c:h val="8.905272908997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AA-4349-A696-995B7674A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Feuil1!$K$3</c:f>
              <c:strCache>
                <c:ptCount val="1"/>
                <c:pt idx="0">
                  <c:v>Vientnam, EDS-2002</c:v>
                </c:pt>
              </c:strCache>
            </c:strRef>
          </c:cat>
          <c:val>
            <c:numRef>
              <c:f>Feuil1!$L$28</c:f>
              <c:numCache>
                <c:formatCode>0%</c:formatCode>
                <c:ptCount val="1"/>
                <c:pt idx="0">
                  <c:v>0.51689206830551815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A-4349-A696-995B7674A5CF}"/>
            </c:ext>
          </c:extLst>
        </c:ser>
        <c:ser>
          <c:idx val="2"/>
          <c:order val="2"/>
          <c:tx>
            <c:strRef>
              <c:f>Feuil1!$G$29</c:f>
              <c:strCache>
                <c:ptCount val="1"/>
                <c:pt idx="0">
                  <c:v>Indice de l'avortement Ca =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30641821946169789"/>
                  <c:y val="-4.210516564686380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253968253968254"/>
                      <c:h val="8.905272908997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AA-4349-A696-995B7674A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Feuil1!$K$3</c:f>
              <c:strCache>
                <c:ptCount val="1"/>
                <c:pt idx="0">
                  <c:v>Vientnam, EDS-2002</c:v>
                </c:pt>
              </c:strCache>
            </c:strRef>
          </c:cat>
          <c:val>
            <c:numRef>
              <c:f>Feuil1!$L$29</c:f>
              <c:numCache>
                <c:formatCode>0%</c:formatCode>
                <c:ptCount val="1"/>
                <c:pt idx="0">
                  <c:v>6.3603394409390265E-2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AA-4349-A696-995B7674A5CF}"/>
            </c:ext>
          </c:extLst>
        </c:ser>
        <c:ser>
          <c:idx val="3"/>
          <c:order val="3"/>
          <c:tx>
            <c:strRef>
              <c:f>Feuil1!$G$30</c:f>
              <c:strCache>
                <c:ptCount val="1"/>
                <c:pt idx="0">
                  <c:v>Indice de la proportion des femmes mariées Cm =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Feuil1!$K$3</c:f>
              <c:strCache>
                <c:ptCount val="1"/>
                <c:pt idx="0">
                  <c:v>Vientnam, EDS-2002</c:v>
                </c:pt>
              </c:strCache>
            </c:strRef>
          </c:cat>
          <c:val>
            <c:numRef>
              <c:f>Feuil1!$L$30</c:f>
              <c:numCache>
                <c:formatCode>0%</c:formatCode>
                <c:ptCount val="1"/>
                <c:pt idx="0">
                  <c:v>0.34043052384184647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AA-4349-A696-995B7674A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9089456"/>
        <c:axId val="1859086544"/>
      </c:barChart>
      <c:catAx>
        <c:axId val="18590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9086544"/>
        <c:crosses val="autoZero"/>
        <c:auto val="1"/>
        <c:lblAlgn val="ctr"/>
        <c:lblOffset val="100"/>
        <c:noMultiLvlLbl val="0"/>
      </c:catAx>
      <c:valAx>
        <c:axId val="1859086544"/>
        <c:scaling>
          <c:orientation val="minMax"/>
          <c:max val="1.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90894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</xdr:rowOff>
    </xdr:from>
    <xdr:to>
      <xdr:col>8</xdr:col>
      <xdr:colOff>390525</xdr:colOff>
      <xdr:row>10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200025"/>
          <a:ext cx="880110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Les tables ci-dessous contiennent des données provenant de l’Enquête « Démographie et Santé » réalisée au Vietnam en 2002. Utilisez ces données pour estimer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1) des taux de fécondité général (TFT) et en union (TFTM);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2) des indices Ci, Cc, Ca et Cm pour le modèle de déterminants intermédiaires de la fécondité de J.Bongaarts, en sachant que la durée moyenne d'infécondité post-partum au Vietnam est égale à 7.5 mois et que l'avortement est légal</a:t>
          </a:r>
          <a:r>
            <a:rPr lang="ru-RU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fr-FR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(TA = 0.617).</a:t>
          </a:r>
        </a:p>
        <a:p>
          <a:endParaRPr lang="fr-FR" sz="1200">
            <a:effectLst/>
            <a:latin typeface="+mn-lt"/>
            <a:ea typeface="+mn-ea"/>
            <a:cs typeface="+mn-cs"/>
          </a:endParaRPr>
        </a:p>
        <a:p>
          <a:r>
            <a:rPr lang="fr-FR" sz="1200">
              <a:effectLst/>
              <a:latin typeface="+mn-lt"/>
              <a:ea typeface="+mn-ea"/>
              <a:cs typeface="+mn-cs"/>
            </a:rPr>
            <a:t>Estimez la contribution (en %) de la contraception et de l'IVG dans le contrôle de naissances (l'indice du contrôle des naissances C</a:t>
          </a:r>
          <a:r>
            <a:rPr lang="fr-FR" sz="1200" baseline="-25000">
              <a:effectLst/>
              <a:latin typeface="+mn-lt"/>
              <a:ea typeface="+mn-ea"/>
              <a:cs typeface="+mn-cs"/>
            </a:rPr>
            <a:t>cn</a:t>
          </a:r>
          <a:r>
            <a:rPr lang="fr-FR" sz="1200">
              <a:effectLst/>
              <a:latin typeface="+mn-lt"/>
              <a:ea typeface="+mn-ea"/>
              <a:cs typeface="+mn-cs"/>
            </a:rPr>
            <a:t> = C</a:t>
          </a:r>
          <a:r>
            <a:rPr lang="fr-FR" sz="1200" baseline="-25000">
              <a:effectLst/>
              <a:latin typeface="+mn-lt"/>
              <a:ea typeface="+mn-ea"/>
              <a:cs typeface="+mn-cs"/>
            </a:rPr>
            <a:t>a</a:t>
          </a:r>
          <a:r>
            <a:rPr lang="fr-FR" sz="1200">
              <a:effectLst/>
              <a:latin typeface="+mn-lt"/>
              <a:ea typeface="+mn-ea"/>
              <a:cs typeface="+mn-cs"/>
            </a:rPr>
            <a:t> * C</a:t>
          </a:r>
          <a:r>
            <a:rPr lang="fr-FR" sz="1200" baseline="-25000">
              <a:effectLst/>
              <a:latin typeface="+mn-lt"/>
              <a:ea typeface="+mn-ea"/>
              <a:cs typeface="+mn-cs"/>
            </a:rPr>
            <a:t>c</a:t>
          </a:r>
          <a:r>
            <a:rPr lang="fr-FR" sz="1200">
              <a:effectLst/>
              <a:latin typeface="+mn-lt"/>
              <a:ea typeface="+mn-ea"/>
              <a:cs typeface="+mn-cs"/>
            </a:rPr>
            <a:t>) en utilisant la propriété de la fonction logarithme log (ab) = log a + log b</a:t>
          </a:r>
        </a:p>
      </xdr:txBody>
    </xdr:sp>
    <xdr:clientData/>
  </xdr:twoCellAnchor>
  <xdr:twoCellAnchor>
    <xdr:from>
      <xdr:col>5</xdr:col>
      <xdr:colOff>325209</xdr:colOff>
      <xdr:row>20</xdr:row>
      <xdr:rowOff>54428</xdr:rowOff>
    </xdr:from>
    <xdr:to>
      <xdr:col>11</xdr:col>
      <xdr:colOff>397328</xdr:colOff>
      <xdr:row>23</xdr:row>
      <xdr:rowOff>5442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8509" y="4299857"/>
          <a:ext cx="6255205" cy="506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importante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pour estimer l'efficacité  moyenne de la contraception, il faut pondérer l’efficacité de chaque méthode par la proportion d’utilisatrices de cette méthode parmi </a:t>
          </a:r>
          <a:r>
            <a:rPr lang="fr-F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toutes les utilisatrices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479424</xdr:colOff>
      <xdr:row>2</xdr:row>
      <xdr:rowOff>111124</xdr:rowOff>
    </xdr:from>
    <xdr:to>
      <xdr:col>18</xdr:col>
      <xdr:colOff>507999</xdr:colOff>
      <xdr:row>27</xdr:row>
      <xdr:rowOff>88899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E5A56B7-C9E9-43AF-8760-EB07E81BA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V13" sqref="V13"/>
    </sheetView>
  </sheetViews>
  <sheetFormatPr baseColWidth="10" defaultRowHeight="14.5" x14ac:dyDescent="0.35"/>
  <cols>
    <col min="1" max="1" width="9.26953125" customWidth="1"/>
    <col min="2" max="2" width="7.7265625" customWidth="1"/>
    <col min="3" max="3" width="10.453125" customWidth="1"/>
    <col min="4" max="4" width="11.7265625" customWidth="1"/>
    <col min="5" max="5" width="10.81640625" customWidth="1"/>
    <col min="6" max="6" width="4.6328125" customWidth="1"/>
    <col min="7" max="7" width="30.7265625" customWidth="1"/>
    <col min="8" max="8" width="20.26953125" customWidth="1"/>
    <col min="9" max="9" width="9.6328125" customWidth="1"/>
    <col min="257" max="257" width="9.26953125" customWidth="1"/>
    <col min="258" max="258" width="10.26953125" customWidth="1"/>
    <col min="260" max="260" width="13.1796875" customWidth="1"/>
    <col min="262" max="262" width="4.6328125" customWidth="1"/>
    <col min="263" max="263" width="30.7265625" customWidth="1"/>
    <col min="264" max="264" width="22" customWidth="1"/>
    <col min="513" max="513" width="9.26953125" customWidth="1"/>
    <col min="514" max="514" width="10.26953125" customWidth="1"/>
    <col min="516" max="516" width="13.1796875" customWidth="1"/>
    <col min="518" max="518" width="4.6328125" customWidth="1"/>
    <col min="519" max="519" width="30.7265625" customWidth="1"/>
    <col min="520" max="520" width="22" customWidth="1"/>
    <col min="769" max="769" width="9.26953125" customWidth="1"/>
    <col min="770" max="770" width="10.26953125" customWidth="1"/>
    <col min="772" max="772" width="13.1796875" customWidth="1"/>
    <col min="774" max="774" width="4.6328125" customWidth="1"/>
    <col min="775" max="775" width="30.7265625" customWidth="1"/>
    <col min="776" max="776" width="22" customWidth="1"/>
    <col min="1025" max="1025" width="9.26953125" customWidth="1"/>
    <col min="1026" max="1026" width="10.26953125" customWidth="1"/>
    <col min="1028" max="1028" width="13.1796875" customWidth="1"/>
    <col min="1030" max="1030" width="4.6328125" customWidth="1"/>
    <col min="1031" max="1031" width="30.7265625" customWidth="1"/>
    <col min="1032" max="1032" width="22" customWidth="1"/>
    <col min="1281" max="1281" width="9.26953125" customWidth="1"/>
    <col min="1282" max="1282" width="10.26953125" customWidth="1"/>
    <col min="1284" max="1284" width="13.1796875" customWidth="1"/>
    <col min="1286" max="1286" width="4.6328125" customWidth="1"/>
    <col min="1287" max="1287" width="30.7265625" customWidth="1"/>
    <col min="1288" max="1288" width="22" customWidth="1"/>
    <col min="1537" max="1537" width="9.26953125" customWidth="1"/>
    <col min="1538" max="1538" width="10.26953125" customWidth="1"/>
    <col min="1540" max="1540" width="13.1796875" customWidth="1"/>
    <col min="1542" max="1542" width="4.6328125" customWidth="1"/>
    <col min="1543" max="1543" width="30.7265625" customWidth="1"/>
    <col min="1544" max="1544" width="22" customWidth="1"/>
    <col min="1793" max="1793" width="9.26953125" customWidth="1"/>
    <col min="1794" max="1794" width="10.26953125" customWidth="1"/>
    <col min="1796" max="1796" width="13.1796875" customWidth="1"/>
    <col min="1798" max="1798" width="4.6328125" customWidth="1"/>
    <col min="1799" max="1799" width="30.7265625" customWidth="1"/>
    <col min="1800" max="1800" width="22" customWidth="1"/>
    <col min="2049" max="2049" width="9.26953125" customWidth="1"/>
    <col min="2050" max="2050" width="10.26953125" customWidth="1"/>
    <col min="2052" max="2052" width="13.1796875" customWidth="1"/>
    <col min="2054" max="2054" width="4.6328125" customWidth="1"/>
    <col min="2055" max="2055" width="30.7265625" customWidth="1"/>
    <col min="2056" max="2056" width="22" customWidth="1"/>
    <col min="2305" max="2305" width="9.26953125" customWidth="1"/>
    <col min="2306" max="2306" width="10.26953125" customWidth="1"/>
    <col min="2308" max="2308" width="13.1796875" customWidth="1"/>
    <col min="2310" max="2310" width="4.6328125" customWidth="1"/>
    <col min="2311" max="2311" width="30.7265625" customWidth="1"/>
    <col min="2312" max="2312" width="22" customWidth="1"/>
    <col min="2561" max="2561" width="9.26953125" customWidth="1"/>
    <col min="2562" max="2562" width="10.26953125" customWidth="1"/>
    <col min="2564" max="2564" width="13.1796875" customWidth="1"/>
    <col min="2566" max="2566" width="4.6328125" customWidth="1"/>
    <col min="2567" max="2567" width="30.7265625" customWidth="1"/>
    <col min="2568" max="2568" width="22" customWidth="1"/>
    <col min="2817" max="2817" width="9.26953125" customWidth="1"/>
    <col min="2818" max="2818" width="10.26953125" customWidth="1"/>
    <col min="2820" max="2820" width="13.1796875" customWidth="1"/>
    <col min="2822" max="2822" width="4.6328125" customWidth="1"/>
    <col min="2823" max="2823" width="30.7265625" customWidth="1"/>
    <col min="2824" max="2824" width="22" customWidth="1"/>
    <col min="3073" max="3073" width="9.26953125" customWidth="1"/>
    <col min="3074" max="3074" width="10.26953125" customWidth="1"/>
    <col min="3076" max="3076" width="13.1796875" customWidth="1"/>
    <col min="3078" max="3078" width="4.6328125" customWidth="1"/>
    <col min="3079" max="3079" width="30.7265625" customWidth="1"/>
    <col min="3080" max="3080" width="22" customWidth="1"/>
    <col min="3329" max="3329" width="9.26953125" customWidth="1"/>
    <col min="3330" max="3330" width="10.26953125" customWidth="1"/>
    <col min="3332" max="3332" width="13.1796875" customWidth="1"/>
    <col min="3334" max="3334" width="4.6328125" customWidth="1"/>
    <col min="3335" max="3335" width="30.7265625" customWidth="1"/>
    <col min="3336" max="3336" width="22" customWidth="1"/>
    <col min="3585" max="3585" width="9.26953125" customWidth="1"/>
    <col min="3586" max="3586" width="10.26953125" customWidth="1"/>
    <col min="3588" max="3588" width="13.1796875" customWidth="1"/>
    <col min="3590" max="3590" width="4.6328125" customWidth="1"/>
    <col min="3591" max="3591" width="30.7265625" customWidth="1"/>
    <col min="3592" max="3592" width="22" customWidth="1"/>
    <col min="3841" max="3841" width="9.26953125" customWidth="1"/>
    <col min="3842" max="3842" width="10.26953125" customWidth="1"/>
    <col min="3844" max="3844" width="13.1796875" customWidth="1"/>
    <col min="3846" max="3846" width="4.6328125" customWidth="1"/>
    <col min="3847" max="3847" width="30.7265625" customWidth="1"/>
    <col min="3848" max="3848" width="22" customWidth="1"/>
    <col min="4097" max="4097" width="9.26953125" customWidth="1"/>
    <col min="4098" max="4098" width="10.26953125" customWidth="1"/>
    <col min="4100" max="4100" width="13.1796875" customWidth="1"/>
    <col min="4102" max="4102" width="4.6328125" customWidth="1"/>
    <col min="4103" max="4103" width="30.7265625" customWidth="1"/>
    <col min="4104" max="4104" width="22" customWidth="1"/>
    <col min="4353" max="4353" width="9.26953125" customWidth="1"/>
    <col min="4354" max="4354" width="10.26953125" customWidth="1"/>
    <col min="4356" max="4356" width="13.1796875" customWidth="1"/>
    <col min="4358" max="4358" width="4.6328125" customWidth="1"/>
    <col min="4359" max="4359" width="30.7265625" customWidth="1"/>
    <col min="4360" max="4360" width="22" customWidth="1"/>
    <col min="4609" max="4609" width="9.26953125" customWidth="1"/>
    <col min="4610" max="4610" width="10.26953125" customWidth="1"/>
    <col min="4612" max="4612" width="13.1796875" customWidth="1"/>
    <col min="4614" max="4614" width="4.6328125" customWidth="1"/>
    <col min="4615" max="4615" width="30.7265625" customWidth="1"/>
    <col min="4616" max="4616" width="22" customWidth="1"/>
    <col min="4865" max="4865" width="9.26953125" customWidth="1"/>
    <col min="4866" max="4866" width="10.26953125" customWidth="1"/>
    <col min="4868" max="4868" width="13.1796875" customWidth="1"/>
    <col min="4870" max="4870" width="4.6328125" customWidth="1"/>
    <col min="4871" max="4871" width="30.7265625" customWidth="1"/>
    <col min="4872" max="4872" width="22" customWidth="1"/>
    <col min="5121" max="5121" width="9.26953125" customWidth="1"/>
    <col min="5122" max="5122" width="10.26953125" customWidth="1"/>
    <col min="5124" max="5124" width="13.1796875" customWidth="1"/>
    <col min="5126" max="5126" width="4.6328125" customWidth="1"/>
    <col min="5127" max="5127" width="30.7265625" customWidth="1"/>
    <col min="5128" max="5128" width="22" customWidth="1"/>
    <col min="5377" max="5377" width="9.26953125" customWidth="1"/>
    <col min="5378" max="5378" width="10.26953125" customWidth="1"/>
    <col min="5380" max="5380" width="13.1796875" customWidth="1"/>
    <col min="5382" max="5382" width="4.6328125" customWidth="1"/>
    <col min="5383" max="5383" width="30.7265625" customWidth="1"/>
    <col min="5384" max="5384" width="22" customWidth="1"/>
    <col min="5633" max="5633" width="9.26953125" customWidth="1"/>
    <col min="5634" max="5634" width="10.26953125" customWidth="1"/>
    <col min="5636" max="5636" width="13.1796875" customWidth="1"/>
    <col min="5638" max="5638" width="4.6328125" customWidth="1"/>
    <col min="5639" max="5639" width="30.7265625" customWidth="1"/>
    <col min="5640" max="5640" width="22" customWidth="1"/>
    <col min="5889" max="5889" width="9.26953125" customWidth="1"/>
    <col min="5890" max="5890" width="10.26953125" customWidth="1"/>
    <col min="5892" max="5892" width="13.1796875" customWidth="1"/>
    <col min="5894" max="5894" width="4.6328125" customWidth="1"/>
    <col min="5895" max="5895" width="30.7265625" customWidth="1"/>
    <col min="5896" max="5896" width="22" customWidth="1"/>
    <col min="6145" max="6145" width="9.26953125" customWidth="1"/>
    <col min="6146" max="6146" width="10.26953125" customWidth="1"/>
    <col min="6148" max="6148" width="13.1796875" customWidth="1"/>
    <col min="6150" max="6150" width="4.6328125" customWidth="1"/>
    <col min="6151" max="6151" width="30.7265625" customWidth="1"/>
    <col min="6152" max="6152" width="22" customWidth="1"/>
    <col min="6401" max="6401" width="9.26953125" customWidth="1"/>
    <col min="6402" max="6402" width="10.26953125" customWidth="1"/>
    <col min="6404" max="6404" width="13.1796875" customWidth="1"/>
    <col min="6406" max="6406" width="4.6328125" customWidth="1"/>
    <col min="6407" max="6407" width="30.7265625" customWidth="1"/>
    <col min="6408" max="6408" width="22" customWidth="1"/>
    <col min="6657" max="6657" width="9.26953125" customWidth="1"/>
    <col min="6658" max="6658" width="10.26953125" customWidth="1"/>
    <col min="6660" max="6660" width="13.1796875" customWidth="1"/>
    <col min="6662" max="6662" width="4.6328125" customWidth="1"/>
    <col min="6663" max="6663" width="30.7265625" customWidth="1"/>
    <col min="6664" max="6664" width="22" customWidth="1"/>
    <col min="6913" max="6913" width="9.26953125" customWidth="1"/>
    <col min="6914" max="6914" width="10.26953125" customWidth="1"/>
    <col min="6916" max="6916" width="13.1796875" customWidth="1"/>
    <col min="6918" max="6918" width="4.6328125" customWidth="1"/>
    <col min="6919" max="6919" width="30.7265625" customWidth="1"/>
    <col min="6920" max="6920" width="22" customWidth="1"/>
    <col min="7169" max="7169" width="9.26953125" customWidth="1"/>
    <col min="7170" max="7170" width="10.26953125" customWidth="1"/>
    <col min="7172" max="7172" width="13.1796875" customWidth="1"/>
    <col min="7174" max="7174" width="4.6328125" customWidth="1"/>
    <col min="7175" max="7175" width="30.7265625" customWidth="1"/>
    <col min="7176" max="7176" width="22" customWidth="1"/>
    <col min="7425" max="7425" width="9.26953125" customWidth="1"/>
    <col min="7426" max="7426" width="10.26953125" customWidth="1"/>
    <col min="7428" max="7428" width="13.1796875" customWidth="1"/>
    <col min="7430" max="7430" width="4.6328125" customWidth="1"/>
    <col min="7431" max="7431" width="30.7265625" customWidth="1"/>
    <col min="7432" max="7432" width="22" customWidth="1"/>
    <col min="7681" max="7681" width="9.26953125" customWidth="1"/>
    <col min="7682" max="7682" width="10.26953125" customWidth="1"/>
    <col min="7684" max="7684" width="13.1796875" customWidth="1"/>
    <col min="7686" max="7686" width="4.6328125" customWidth="1"/>
    <col min="7687" max="7687" width="30.7265625" customWidth="1"/>
    <col min="7688" max="7688" width="22" customWidth="1"/>
    <col min="7937" max="7937" width="9.26953125" customWidth="1"/>
    <col min="7938" max="7938" width="10.26953125" customWidth="1"/>
    <col min="7940" max="7940" width="13.1796875" customWidth="1"/>
    <col min="7942" max="7942" width="4.6328125" customWidth="1"/>
    <col min="7943" max="7943" width="30.7265625" customWidth="1"/>
    <col min="7944" max="7944" width="22" customWidth="1"/>
    <col min="8193" max="8193" width="9.26953125" customWidth="1"/>
    <col min="8194" max="8194" width="10.26953125" customWidth="1"/>
    <col min="8196" max="8196" width="13.1796875" customWidth="1"/>
    <col min="8198" max="8198" width="4.6328125" customWidth="1"/>
    <col min="8199" max="8199" width="30.7265625" customWidth="1"/>
    <col min="8200" max="8200" width="22" customWidth="1"/>
    <col min="8449" max="8449" width="9.26953125" customWidth="1"/>
    <col min="8450" max="8450" width="10.26953125" customWidth="1"/>
    <col min="8452" max="8452" width="13.1796875" customWidth="1"/>
    <col min="8454" max="8454" width="4.6328125" customWidth="1"/>
    <col min="8455" max="8455" width="30.7265625" customWidth="1"/>
    <col min="8456" max="8456" width="22" customWidth="1"/>
    <col min="8705" max="8705" width="9.26953125" customWidth="1"/>
    <col min="8706" max="8706" width="10.26953125" customWidth="1"/>
    <col min="8708" max="8708" width="13.1796875" customWidth="1"/>
    <col min="8710" max="8710" width="4.6328125" customWidth="1"/>
    <col min="8711" max="8711" width="30.7265625" customWidth="1"/>
    <col min="8712" max="8712" width="22" customWidth="1"/>
    <col min="8961" max="8961" width="9.26953125" customWidth="1"/>
    <col min="8962" max="8962" width="10.26953125" customWidth="1"/>
    <col min="8964" max="8964" width="13.1796875" customWidth="1"/>
    <col min="8966" max="8966" width="4.6328125" customWidth="1"/>
    <col min="8967" max="8967" width="30.7265625" customWidth="1"/>
    <col min="8968" max="8968" width="22" customWidth="1"/>
    <col min="9217" max="9217" width="9.26953125" customWidth="1"/>
    <col min="9218" max="9218" width="10.26953125" customWidth="1"/>
    <col min="9220" max="9220" width="13.1796875" customWidth="1"/>
    <col min="9222" max="9222" width="4.6328125" customWidth="1"/>
    <col min="9223" max="9223" width="30.7265625" customWidth="1"/>
    <col min="9224" max="9224" width="22" customWidth="1"/>
    <col min="9473" max="9473" width="9.26953125" customWidth="1"/>
    <col min="9474" max="9474" width="10.26953125" customWidth="1"/>
    <col min="9476" max="9476" width="13.1796875" customWidth="1"/>
    <col min="9478" max="9478" width="4.6328125" customWidth="1"/>
    <col min="9479" max="9479" width="30.7265625" customWidth="1"/>
    <col min="9480" max="9480" width="22" customWidth="1"/>
    <col min="9729" max="9729" width="9.26953125" customWidth="1"/>
    <col min="9730" max="9730" width="10.26953125" customWidth="1"/>
    <col min="9732" max="9732" width="13.1796875" customWidth="1"/>
    <col min="9734" max="9734" width="4.6328125" customWidth="1"/>
    <col min="9735" max="9735" width="30.7265625" customWidth="1"/>
    <col min="9736" max="9736" width="22" customWidth="1"/>
    <col min="9985" max="9985" width="9.26953125" customWidth="1"/>
    <col min="9986" max="9986" width="10.26953125" customWidth="1"/>
    <col min="9988" max="9988" width="13.1796875" customWidth="1"/>
    <col min="9990" max="9990" width="4.6328125" customWidth="1"/>
    <col min="9991" max="9991" width="30.7265625" customWidth="1"/>
    <col min="9992" max="9992" width="22" customWidth="1"/>
    <col min="10241" max="10241" width="9.26953125" customWidth="1"/>
    <col min="10242" max="10242" width="10.26953125" customWidth="1"/>
    <col min="10244" max="10244" width="13.1796875" customWidth="1"/>
    <col min="10246" max="10246" width="4.6328125" customWidth="1"/>
    <col min="10247" max="10247" width="30.7265625" customWidth="1"/>
    <col min="10248" max="10248" width="22" customWidth="1"/>
    <col min="10497" max="10497" width="9.26953125" customWidth="1"/>
    <col min="10498" max="10498" width="10.26953125" customWidth="1"/>
    <col min="10500" max="10500" width="13.1796875" customWidth="1"/>
    <col min="10502" max="10502" width="4.6328125" customWidth="1"/>
    <col min="10503" max="10503" width="30.7265625" customWidth="1"/>
    <col min="10504" max="10504" width="22" customWidth="1"/>
    <col min="10753" max="10753" width="9.26953125" customWidth="1"/>
    <col min="10754" max="10754" width="10.26953125" customWidth="1"/>
    <col min="10756" max="10756" width="13.1796875" customWidth="1"/>
    <col min="10758" max="10758" width="4.6328125" customWidth="1"/>
    <col min="10759" max="10759" width="30.7265625" customWidth="1"/>
    <col min="10760" max="10760" width="22" customWidth="1"/>
    <col min="11009" max="11009" width="9.26953125" customWidth="1"/>
    <col min="11010" max="11010" width="10.26953125" customWidth="1"/>
    <col min="11012" max="11012" width="13.1796875" customWidth="1"/>
    <col min="11014" max="11014" width="4.6328125" customWidth="1"/>
    <col min="11015" max="11015" width="30.7265625" customWidth="1"/>
    <col min="11016" max="11016" width="22" customWidth="1"/>
    <col min="11265" max="11265" width="9.26953125" customWidth="1"/>
    <col min="11266" max="11266" width="10.26953125" customWidth="1"/>
    <col min="11268" max="11268" width="13.1796875" customWidth="1"/>
    <col min="11270" max="11270" width="4.6328125" customWidth="1"/>
    <col min="11271" max="11271" width="30.7265625" customWidth="1"/>
    <col min="11272" max="11272" width="22" customWidth="1"/>
    <col min="11521" max="11521" width="9.26953125" customWidth="1"/>
    <col min="11522" max="11522" width="10.26953125" customWidth="1"/>
    <col min="11524" max="11524" width="13.1796875" customWidth="1"/>
    <col min="11526" max="11526" width="4.6328125" customWidth="1"/>
    <col min="11527" max="11527" width="30.7265625" customWidth="1"/>
    <col min="11528" max="11528" width="22" customWidth="1"/>
    <col min="11777" max="11777" width="9.26953125" customWidth="1"/>
    <col min="11778" max="11778" width="10.26953125" customWidth="1"/>
    <col min="11780" max="11780" width="13.1796875" customWidth="1"/>
    <col min="11782" max="11782" width="4.6328125" customWidth="1"/>
    <col min="11783" max="11783" width="30.7265625" customWidth="1"/>
    <col min="11784" max="11784" width="22" customWidth="1"/>
    <col min="12033" max="12033" width="9.26953125" customWidth="1"/>
    <col min="12034" max="12034" width="10.26953125" customWidth="1"/>
    <col min="12036" max="12036" width="13.1796875" customWidth="1"/>
    <col min="12038" max="12038" width="4.6328125" customWidth="1"/>
    <col min="12039" max="12039" width="30.7265625" customWidth="1"/>
    <col min="12040" max="12040" width="22" customWidth="1"/>
    <col min="12289" max="12289" width="9.26953125" customWidth="1"/>
    <col min="12290" max="12290" width="10.26953125" customWidth="1"/>
    <col min="12292" max="12292" width="13.1796875" customWidth="1"/>
    <col min="12294" max="12294" width="4.6328125" customWidth="1"/>
    <col min="12295" max="12295" width="30.7265625" customWidth="1"/>
    <col min="12296" max="12296" width="22" customWidth="1"/>
    <col min="12545" max="12545" width="9.26953125" customWidth="1"/>
    <col min="12546" max="12546" width="10.26953125" customWidth="1"/>
    <col min="12548" max="12548" width="13.1796875" customWidth="1"/>
    <col min="12550" max="12550" width="4.6328125" customWidth="1"/>
    <col min="12551" max="12551" width="30.7265625" customWidth="1"/>
    <col min="12552" max="12552" width="22" customWidth="1"/>
    <col min="12801" max="12801" width="9.26953125" customWidth="1"/>
    <col min="12802" max="12802" width="10.26953125" customWidth="1"/>
    <col min="12804" max="12804" width="13.1796875" customWidth="1"/>
    <col min="12806" max="12806" width="4.6328125" customWidth="1"/>
    <col min="12807" max="12807" width="30.7265625" customWidth="1"/>
    <col min="12808" max="12808" width="22" customWidth="1"/>
    <col min="13057" max="13057" width="9.26953125" customWidth="1"/>
    <col min="13058" max="13058" width="10.26953125" customWidth="1"/>
    <col min="13060" max="13060" width="13.1796875" customWidth="1"/>
    <col min="13062" max="13062" width="4.6328125" customWidth="1"/>
    <col min="13063" max="13063" width="30.7265625" customWidth="1"/>
    <col min="13064" max="13064" width="22" customWidth="1"/>
    <col min="13313" max="13313" width="9.26953125" customWidth="1"/>
    <col min="13314" max="13314" width="10.26953125" customWidth="1"/>
    <col min="13316" max="13316" width="13.1796875" customWidth="1"/>
    <col min="13318" max="13318" width="4.6328125" customWidth="1"/>
    <col min="13319" max="13319" width="30.7265625" customWidth="1"/>
    <col min="13320" max="13320" width="22" customWidth="1"/>
    <col min="13569" max="13569" width="9.26953125" customWidth="1"/>
    <col min="13570" max="13570" width="10.26953125" customWidth="1"/>
    <col min="13572" max="13572" width="13.1796875" customWidth="1"/>
    <col min="13574" max="13574" width="4.6328125" customWidth="1"/>
    <col min="13575" max="13575" width="30.7265625" customWidth="1"/>
    <col min="13576" max="13576" width="22" customWidth="1"/>
    <col min="13825" max="13825" width="9.26953125" customWidth="1"/>
    <col min="13826" max="13826" width="10.26953125" customWidth="1"/>
    <col min="13828" max="13828" width="13.1796875" customWidth="1"/>
    <col min="13830" max="13830" width="4.6328125" customWidth="1"/>
    <col min="13831" max="13831" width="30.7265625" customWidth="1"/>
    <col min="13832" max="13832" width="22" customWidth="1"/>
    <col min="14081" max="14081" width="9.26953125" customWidth="1"/>
    <col min="14082" max="14082" width="10.26953125" customWidth="1"/>
    <col min="14084" max="14084" width="13.1796875" customWidth="1"/>
    <col min="14086" max="14086" width="4.6328125" customWidth="1"/>
    <col min="14087" max="14087" width="30.7265625" customWidth="1"/>
    <col min="14088" max="14088" width="22" customWidth="1"/>
    <col min="14337" max="14337" width="9.26953125" customWidth="1"/>
    <col min="14338" max="14338" width="10.26953125" customWidth="1"/>
    <col min="14340" max="14340" width="13.1796875" customWidth="1"/>
    <col min="14342" max="14342" width="4.6328125" customWidth="1"/>
    <col min="14343" max="14343" width="30.7265625" customWidth="1"/>
    <col min="14344" max="14344" width="22" customWidth="1"/>
    <col min="14593" max="14593" width="9.26953125" customWidth="1"/>
    <col min="14594" max="14594" width="10.26953125" customWidth="1"/>
    <col min="14596" max="14596" width="13.1796875" customWidth="1"/>
    <col min="14598" max="14598" width="4.6328125" customWidth="1"/>
    <col min="14599" max="14599" width="30.7265625" customWidth="1"/>
    <col min="14600" max="14600" width="22" customWidth="1"/>
    <col min="14849" max="14849" width="9.26953125" customWidth="1"/>
    <col min="14850" max="14850" width="10.26953125" customWidth="1"/>
    <col min="14852" max="14852" width="13.1796875" customWidth="1"/>
    <col min="14854" max="14854" width="4.6328125" customWidth="1"/>
    <col min="14855" max="14855" width="30.7265625" customWidth="1"/>
    <col min="14856" max="14856" width="22" customWidth="1"/>
    <col min="15105" max="15105" width="9.26953125" customWidth="1"/>
    <col min="15106" max="15106" width="10.26953125" customWidth="1"/>
    <col min="15108" max="15108" width="13.1796875" customWidth="1"/>
    <col min="15110" max="15110" width="4.6328125" customWidth="1"/>
    <col min="15111" max="15111" width="30.7265625" customWidth="1"/>
    <col min="15112" max="15112" width="22" customWidth="1"/>
    <col min="15361" max="15361" width="9.26953125" customWidth="1"/>
    <col min="15362" max="15362" width="10.26953125" customWidth="1"/>
    <col min="15364" max="15364" width="13.1796875" customWidth="1"/>
    <col min="15366" max="15366" width="4.6328125" customWidth="1"/>
    <col min="15367" max="15367" width="30.7265625" customWidth="1"/>
    <col min="15368" max="15368" width="22" customWidth="1"/>
    <col min="15617" max="15617" width="9.26953125" customWidth="1"/>
    <col min="15618" max="15618" width="10.26953125" customWidth="1"/>
    <col min="15620" max="15620" width="13.1796875" customWidth="1"/>
    <col min="15622" max="15622" width="4.6328125" customWidth="1"/>
    <col min="15623" max="15623" width="30.7265625" customWidth="1"/>
    <col min="15624" max="15624" width="22" customWidth="1"/>
    <col min="15873" max="15873" width="9.26953125" customWidth="1"/>
    <col min="15874" max="15874" width="10.26953125" customWidth="1"/>
    <col min="15876" max="15876" width="13.1796875" customWidth="1"/>
    <col min="15878" max="15878" width="4.6328125" customWidth="1"/>
    <col min="15879" max="15879" width="30.7265625" customWidth="1"/>
    <col min="15880" max="15880" width="22" customWidth="1"/>
    <col min="16129" max="16129" width="9.26953125" customWidth="1"/>
    <col min="16130" max="16130" width="10.26953125" customWidth="1"/>
    <col min="16132" max="16132" width="13.1796875" customWidth="1"/>
    <col min="16134" max="16134" width="4.6328125" customWidth="1"/>
    <col min="16135" max="16135" width="30.7265625" customWidth="1"/>
    <col min="16136" max="16136" width="22" customWidth="1"/>
  </cols>
  <sheetData>
    <row r="1" spans="1:11" x14ac:dyDescent="0.35">
      <c r="A1" s="29"/>
    </row>
    <row r="2" spans="1:11" x14ac:dyDescent="0.35">
      <c r="K2" t="s">
        <v>29</v>
      </c>
    </row>
    <row r="3" spans="1:11" x14ac:dyDescent="0.35">
      <c r="K3" t="s">
        <v>28</v>
      </c>
    </row>
    <row r="12" spans="1:11" x14ac:dyDescent="0.35">
      <c r="B12" s="1" t="s">
        <v>0</v>
      </c>
      <c r="C12" s="1"/>
      <c r="D12" s="1"/>
      <c r="E12" s="1"/>
      <c r="G12" s="1" t="s">
        <v>1</v>
      </c>
      <c r="H12" s="1"/>
      <c r="I12" s="1"/>
    </row>
    <row r="13" spans="1:11" ht="57.75" customHeight="1" x14ac:dyDescent="0.35">
      <c r="B13" s="2" t="s">
        <v>2</v>
      </c>
      <c r="C13" s="3" t="s">
        <v>3</v>
      </c>
      <c r="D13" s="3" t="s">
        <v>4</v>
      </c>
      <c r="E13" s="3" t="s">
        <v>5</v>
      </c>
      <c r="F13" s="4"/>
      <c r="G13" s="3" t="s">
        <v>27</v>
      </c>
      <c r="H13" s="3" t="s">
        <v>6</v>
      </c>
      <c r="I13" s="3" t="s">
        <v>7</v>
      </c>
    </row>
    <row r="14" spans="1:11" x14ac:dyDescent="0.35">
      <c r="B14" s="5" t="s">
        <v>8</v>
      </c>
      <c r="C14" s="6">
        <v>2.5000000000000001E-2</v>
      </c>
      <c r="D14" s="7">
        <v>4.1000000000000002E-2</v>
      </c>
      <c r="E14" s="8">
        <f>C14/D14</f>
        <v>0.6097560975609756</v>
      </c>
      <c r="G14" s="5" t="s">
        <v>9</v>
      </c>
      <c r="H14" s="9">
        <v>6.3E-2</v>
      </c>
      <c r="I14" s="10">
        <v>0.9</v>
      </c>
    </row>
    <row r="15" spans="1:11" x14ac:dyDescent="0.35">
      <c r="B15" s="11" t="s">
        <v>10</v>
      </c>
      <c r="C15" s="12">
        <v>0.13800000000000001</v>
      </c>
      <c r="D15" s="13">
        <v>0.46400000000000002</v>
      </c>
      <c r="E15" s="14">
        <f t="shared" ref="E15:E20" si="0">C15/D15</f>
        <v>0.29741379310344829</v>
      </c>
      <c r="G15" s="11" t="s">
        <v>11</v>
      </c>
      <c r="H15" s="15">
        <v>5.8999999999999997E-2</v>
      </c>
      <c r="I15" s="16">
        <v>1</v>
      </c>
    </row>
    <row r="16" spans="1:11" x14ac:dyDescent="0.35">
      <c r="B16" s="11" t="s">
        <v>12</v>
      </c>
      <c r="C16" s="12">
        <v>0.114</v>
      </c>
      <c r="D16" s="13">
        <v>0.8</v>
      </c>
      <c r="E16" s="14">
        <f t="shared" si="0"/>
        <v>0.14249999999999999</v>
      </c>
      <c r="G16" s="11" t="s">
        <v>13</v>
      </c>
      <c r="H16" s="15">
        <v>0.377</v>
      </c>
      <c r="I16" s="16">
        <v>0.95</v>
      </c>
    </row>
    <row r="17" spans="2:12" x14ac:dyDescent="0.35">
      <c r="B17" s="11" t="s">
        <v>14</v>
      </c>
      <c r="C17" s="12">
        <v>0.06</v>
      </c>
      <c r="D17" s="13">
        <v>0.88800000000000001</v>
      </c>
      <c r="E17" s="14">
        <f t="shared" si="0"/>
        <v>6.7567567567567557E-2</v>
      </c>
      <c r="G17" s="11" t="s">
        <v>15</v>
      </c>
      <c r="H17" s="15">
        <v>7.4999999999999997E-2</v>
      </c>
      <c r="I17" s="16">
        <v>0.8</v>
      </c>
    </row>
    <row r="18" spans="2:12" x14ac:dyDescent="0.35">
      <c r="B18" s="11" t="s">
        <v>16</v>
      </c>
      <c r="C18" s="12">
        <v>2.5999999999999999E-2</v>
      </c>
      <c r="D18" s="13">
        <v>0.89700000000000002</v>
      </c>
      <c r="E18" s="14">
        <f t="shared" si="0"/>
        <v>2.8985507246376808E-2</v>
      </c>
      <c r="G18" s="11" t="s">
        <v>17</v>
      </c>
      <c r="H18" s="15">
        <v>6.7000000000000004E-2</v>
      </c>
      <c r="I18" s="16">
        <v>0.9</v>
      </c>
    </row>
    <row r="19" spans="2:12" x14ac:dyDescent="0.35">
      <c r="B19" s="11" t="s">
        <v>18</v>
      </c>
      <c r="C19" s="14">
        <v>0.01</v>
      </c>
      <c r="D19" s="13">
        <v>0.85699999999999998</v>
      </c>
      <c r="E19" s="14">
        <f t="shared" si="0"/>
        <v>1.1668611435239206E-2</v>
      </c>
      <c r="G19" s="17" t="s">
        <v>19</v>
      </c>
      <c r="H19" s="18">
        <v>0.14399999999999999</v>
      </c>
      <c r="I19" s="19">
        <v>0.7</v>
      </c>
    </row>
    <row r="20" spans="2:12" x14ac:dyDescent="0.35">
      <c r="B20" s="17" t="s">
        <v>20</v>
      </c>
      <c r="C20" s="20">
        <v>2E-3</v>
      </c>
      <c r="D20" s="21">
        <v>0.82</v>
      </c>
      <c r="E20" s="22">
        <f t="shared" si="0"/>
        <v>2.4390243902439024E-3</v>
      </c>
      <c r="G20" s="23"/>
      <c r="H20" s="23">
        <f>SUM(H14:H19)</f>
        <v>0.78500000000000003</v>
      </c>
      <c r="I20">
        <f>SUMPRODUCT(H14:H19,I14:I19)/H20</f>
        <v>0.88528662420382154</v>
      </c>
      <c r="J20" s="23"/>
    </row>
    <row r="21" spans="2:12" x14ac:dyDescent="0.35">
      <c r="C21" s="30">
        <f>5*SUM(C14:C20)</f>
        <v>1.8750000000000002</v>
      </c>
      <c r="D21" s="30"/>
      <c r="E21" s="30">
        <f>5*SUM(E14:E20)</f>
        <v>5.8016530065192562</v>
      </c>
    </row>
    <row r="22" spans="2:12" x14ac:dyDescent="0.35">
      <c r="B22" s="25"/>
      <c r="G22" s="26"/>
      <c r="H22" s="24"/>
    </row>
    <row r="23" spans="2:12" x14ac:dyDescent="0.35">
      <c r="B23" s="25"/>
      <c r="H23" s="27"/>
    </row>
    <row r="24" spans="2:12" x14ac:dyDescent="0.35">
      <c r="B24" s="25"/>
      <c r="G24" s="28" t="s">
        <v>21</v>
      </c>
      <c r="H24" s="27">
        <f>C21</f>
        <v>1.8750000000000002</v>
      </c>
    </row>
    <row r="25" spans="2:12" x14ac:dyDescent="0.35">
      <c r="B25" s="25"/>
      <c r="D25" s="26"/>
      <c r="E25" s="26"/>
      <c r="G25" s="28" t="s">
        <v>22</v>
      </c>
      <c r="H25" s="27">
        <f>E21</f>
        <v>5.8016530065192562</v>
      </c>
    </row>
    <row r="26" spans="2:12" x14ac:dyDescent="0.35">
      <c r="B26" s="25"/>
      <c r="G26" s="1"/>
      <c r="H26" s="27"/>
    </row>
    <row r="27" spans="2:12" x14ac:dyDescent="0.35">
      <c r="B27" s="25"/>
      <c r="G27" s="28" t="s">
        <v>26</v>
      </c>
      <c r="H27" s="31">
        <f>20/(18.5+7.5)</f>
        <v>0.76923076923076927</v>
      </c>
      <c r="K27">
        <f>LN(H27)</f>
        <v>-0.262364264467491</v>
      </c>
      <c r="L27" s="33">
        <f>K27/$K$32</f>
        <v>7.9074013443245078E-2</v>
      </c>
    </row>
    <row r="28" spans="2:12" x14ac:dyDescent="0.35">
      <c r="B28" s="25"/>
      <c r="G28" s="28" t="s">
        <v>23</v>
      </c>
      <c r="H28" s="32">
        <f>1-1.18*H20*I20</f>
        <v>0.17995900000000009</v>
      </c>
      <c r="I28" s="33">
        <f>LN(H28)/LN(H28*H29)</f>
        <v>0.89043257269932008</v>
      </c>
      <c r="K28">
        <f t="shared" ref="K28:K32" si="1">LN(H28)</f>
        <v>-1.7150262318150018</v>
      </c>
      <c r="L28" s="33">
        <f t="shared" ref="L28:L30" si="2">K28/$K$32</f>
        <v>0.51689206830551815</v>
      </c>
    </row>
    <row r="29" spans="2:12" x14ac:dyDescent="0.35">
      <c r="G29" s="28" t="s">
        <v>24</v>
      </c>
      <c r="H29" s="32">
        <f>H24/(H24+0.4*(1+H20)*0.617)</f>
        <v>0.80974702207435167</v>
      </c>
      <c r="I29" s="33">
        <f>LN(H29)/LN(H28*H29)</f>
        <v>0.10956742730067989</v>
      </c>
      <c r="K29">
        <f t="shared" si="1"/>
        <v>-0.21103339852393596</v>
      </c>
      <c r="L29" s="33">
        <f t="shared" si="2"/>
        <v>6.3603394409390265E-2</v>
      </c>
    </row>
    <row r="30" spans="2:12" x14ac:dyDescent="0.35">
      <c r="G30" s="28" t="s">
        <v>25</v>
      </c>
      <c r="H30" s="32">
        <f>H24/H25</f>
        <v>0.32318375433571822</v>
      </c>
      <c r="K30">
        <f t="shared" si="1"/>
        <v>-1.1295342186489035</v>
      </c>
      <c r="L30" s="33">
        <f t="shared" si="2"/>
        <v>0.34043052384184647</v>
      </c>
    </row>
    <row r="32" spans="2:12" x14ac:dyDescent="0.35">
      <c r="H32">
        <f>H30*H29*H28*H27</f>
        <v>3.6226727152091791E-2</v>
      </c>
      <c r="K32">
        <f t="shared" si="1"/>
        <v>-3.3179581134553322</v>
      </c>
      <c r="L32">
        <f>SUM(L27:L30)</f>
        <v>0.99999999999999989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Alexandre Avdeev</cp:lastModifiedBy>
  <dcterms:created xsi:type="dcterms:W3CDTF">2016-02-08T14:03:40Z</dcterms:created>
  <dcterms:modified xsi:type="dcterms:W3CDTF">2021-08-27T16:20:24Z</dcterms:modified>
</cp:coreProperties>
</file>