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vierDLV\OneDrive - IAE DE PARIS\IAE de Paris\M2 CGAO\UE 5\Supports 2020\FC\"/>
    </mc:Choice>
  </mc:AlternateContent>
  <bookViews>
    <workbookView xWindow="0" yWindow="0" windowWidth="20490" windowHeight="7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C14" i="1"/>
  <c r="F13" i="1"/>
  <c r="F14" i="1" s="1"/>
  <c r="C64" i="1" s="1"/>
  <c r="B78" i="1" l="1"/>
  <c r="G65" i="1"/>
  <c r="D65" i="1"/>
  <c r="F65" i="1"/>
  <c r="E65" i="1"/>
  <c r="B80" i="1"/>
  <c r="B79" i="1"/>
  <c r="B76" i="1"/>
  <c r="B77" i="1"/>
  <c r="B75" i="1"/>
  <c r="B86" i="1"/>
  <c r="G43" i="1"/>
  <c r="D42" i="1"/>
  <c r="G67" i="1" l="1"/>
  <c r="D67" i="1"/>
  <c r="B58" i="1"/>
  <c r="E63" i="1" s="1"/>
  <c r="E66" i="1" s="1"/>
  <c r="F64" i="1"/>
  <c r="G64" i="1" s="1"/>
  <c r="C55" i="1"/>
  <c r="C48" i="1"/>
  <c r="B25" i="1"/>
  <c r="B32" i="1"/>
  <c r="B31" i="1"/>
  <c r="B24" i="1"/>
  <c r="E19" i="1"/>
  <c r="C13" i="1" s="1"/>
  <c r="B56" i="1"/>
  <c r="B57" i="1" s="1"/>
  <c r="B49" i="1"/>
  <c r="B30" i="1"/>
  <c r="B33" i="1" s="1"/>
  <c r="B26" i="1"/>
  <c r="B23" i="1"/>
  <c r="D18" i="1"/>
  <c r="D17" i="1"/>
  <c r="F11" i="1"/>
  <c r="E11" i="1"/>
  <c r="B11" i="1"/>
  <c r="G10" i="1"/>
  <c r="F9" i="1"/>
  <c r="E9" i="1"/>
  <c r="D9" i="1"/>
  <c r="D11" i="1" s="1"/>
  <c r="C9" i="1"/>
  <c r="C11" i="1" s="1"/>
  <c r="B9" i="1"/>
  <c r="G9" i="1" s="1"/>
  <c r="G8" i="1"/>
  <c r="G7" i="1"/>
  <c r="G6" i="1"/>
  <c r="G5" i="1"/>
  <c r="G4" i="1"/>
  <c r="G3" i="1"/>
  <c r="G2" i="1"/>
  <c r="D64" i="1" l="1"/>
  <c r="F18" i="1"/>
  <c r="G18" i="1" s="1"/>
  <c r="H18" i="1" s="1"/>
  <c r="I18" i="1" s="1"/>
  <c r="C30" i="1" s="1"/>
  <c r="D30" i="1" s="1"/>
  <c r="G17" i="1"/>
  <c r="B59" i="1"/>
  <c r="B50" i="1"/>
  <c r="D19" i="1"/>
  <c r="B73" i="1" s="1"/>
  <c r="H17" i="1"/>
  <c r="I17" i="1" s="1"/>
  <c r="C23" i="1" s="1"/>
  <c r="D23" i="1" s="1"/>
  <c r="D24" i="1" s="1"/>
  <c r="C24" i="1" s="1"/>
  <c r="C25" i="1" s="1"/>
  <c r="G11" i="1"/>
  <c r="G19" i="1" l="1"/>
  <c r="H19" i="1"/>
  <c r="D25" i="1" l="1"/>
  <c r="C22" i="1"/>
  <c r="C26" i="1" l="1"/>
  <c r="D26" i="1" s="1"/>
  <c r="G23" i="1" s="1"/>
  <c r="C39" i="1"/>
  <c r="F39" i="1" l="1"/>
  <c r="G39" i="1" s="1"/>
  <c r="D39" i="1"/>
  <c r="C29" i="1"/>
  <c r="D31" i="1"/>
  <c r="C31" i="1" s="1"/>
  <c r="C32" i="1" s="1"/>
  <c r="C33" i="1" l="1"/>
  <c r="D33" i="1" s="1"/>
  <c r="G30" i="1" s="1"/>
  <c r="B74" i="1" s="1"/>
  <c r="C40" i="1"/>
  <c r="D32" i="1"/>
  <c r="D40" i="1" l="1"/>
  <c r="D44" i="1" s="1"/>
  <c r="C44" i="1" s="1"/>
  <c r="C49" i="1" s="1"/>
  <c r="D49" i="1" s="1"/>
  <c r="F40" i="1"/>
  <c r="G40" i="1" s="1"/>
  <c r="G44" i="1" s="1"/>
  <c r="F44" i="1" s="1"/>
  <c r="C56" i="1" s="1"/>
  <c r="D56" i="1" s="1"/>
  <c r="D57" i="1" l="1"/>
  <c r="C57" i="1" s="1"/>
  <c r="C58" i="1" s="1"/>
  <c r="D50" i="1"/>
  <c r="C50" i="1" s="1"/>
  <c r="C51" i="1" s="1"/>
  <c r="C52" i="1" l="1"/>
  <c r="C63" i="1"/>
  <c r="C59" i="1"/>
  <c r="D59" i="1" s="1"/>
  <c r="G59" i="1" s="1"/>
  <c r="F63" i="1"/>
  <c r="G63" i="1" s="1"/>
  <c r="G66" i="1" s="1"/>
  <c r="F66" i="1" s="1"/>
  <c r="D58" i="1"/>
  <c r="D73" i="1"/>
  <c r="B63" i="1"/>
  <c r="B66" i="1" s="1"/>
  <c r="B51" i="1"/>
  <c r="D51" i="1" s="1"/>
  <c r="B52" i="1" l="1"/>
  <c r="D52" i="1"/>
  <c r="G52" i="1" s="1"/>
  <c r="G68" i="1"/>
  <c r="D74" i="1"/>
  <c r="D82" i="1" s="1"/>
  <c r="B81" i="1" s="1"/>
  <c r="B85" i="1" s="1"/>
  <c r="B87" i="1" s="1"/>
  <c r="D63" i="1"/>
  <c r="D66" i="1" l="1"/>
  <c r="C66" i="1" s="1"/>
  <c r="B82" i="1"/>
  <c r="D68" i="1" l="1"/>
  <c r="C87" i="1" s="1"/>
  <c r="D87" i="1" s="1"/>
</calcChain>
</file>

<file path=xl/sharedStrings.xml><?xml version="1.0" encoding="utf-8"?>
<sst xmlns="http://schemas.openxmlformats.org/spreadsheetml/2006/main" count="128" uniqueCount="63">
  <si>
    <t>Adm.</t>
  </si>
  <si>
    <t>Appro</t>
  </si>
  <si>
    <t>At. P</t>
  </si>
  <si>
    <t>At. T</t>
  </si>
  <si>
    <t>Distrib</t>
  </si>
  <si>
    <t>Total</t>
  </si>
  <si>
    <t>Services extérieurs</t>
  </si>
  <si>
    <t>Autres services extérieurs</t>
  </si>
  <si>
    <t>Impôts et taxes</t>
  </si>
  <si>
    <t>Frais de personnel</t>
  </si>
  <si>
    <t>Frais financiers</t>
  </si>
  <si>
    <t>Dotations aux amort.</t>
  </si>
  <si>
    <t>Charges supplétives</t>
  </si>
  <si>
    <t>Répart secondaire</t>
  </si>
  <si>
    <t>En E</t>
  </si>
  <si>
    <t>Quantités</t>
  </si>
  <si>
    <t>Prix</t>
  </si>
  <si>
    <t>Ch. Directes</t>
  </si>
  <si>
    <t>Ch. Ind.</t>
  </si>
  <si>
    <t>Coût d'achat</t>
  </si>
  <si>
    <t>Coût unit</t>
  </si>
  <si>
    <t>Sable</t>
  </si>
  <si>
    <t>Ciment</t>
  </si>
  <si>
    <t>Q</t>
  </si>
  <si>
    <t>Montant</t>
  </si>
  <si>
    <t>Stock initial</t>
  </si>
  <si>
    <t>Entrées</t>
  </si>
  <si>
    <t>Var stock</t>
  </si>
  <si>
    <t>Sorties</t>
  </si>
  <si>
    <t>Stock final</t>
  </si>
  <si>
    <t>Parpaings</t>
  </si>
  <si>
    <t>Tuyaux</t>
  </si>
  <si>
    <t xml:space="preserve">Q </t>
  </si>
  <si>
    <t>Charges directes</t>
  </si>
  <si>
    <t>Charges indirectes</t>
  </si>
  <si>
    <t>Atelier P</t>
  </si>
  <si>
    <t>Atelier T</t>
  </si>
  <si>
    <t>Var de stock</t>
  </si>
  <si>
    <t>Coût de prod.</t>
  </si>
  <si>
    <t>Coût de distrib.</t>
  </si>
  <si>
    <t>Coût de revient</t>
  </si>
  <si>
    <t>Chiffre d'affaires</t>
  </si>
  <si>
    <t>Résultat</t>
  </si>
  <si>
    <t>Charges</t>
  </si>
  <si>
    <t>Produits</t>
  </si>
  <si>
    <t>Achats MP</t>
  </si>
  <si>
    <t>Ventes</t>
  </si>
  <si>
    <t>Var Stock MP</t>
  </si>
  <si>
    <t>Var. de stock PF</t>
  </si>
  <si>
    <t>Rés comptabilité fin</t>
  </si>
  <si>
    <t>Contrôle</t>
  </si>
  <si>
    <t>Ecart</t>
  </si>
  <si>
    <t>Rés comptabilité de gestion</t>
  </si>
  <si>
    <t>UO</t>
  </si>
  <si>
    <t>nb de commandes</t>
  </si>
  <si>
    <t>nb de clients</t>
  </si>
  <si>
    <t>nb UO</t>
  </si>
  <si>
    <t>cout par UO</t>
  </si>
  <si>
    <t>Nb d'UO</t>
  </si>
  <si>
    <t>Dispo</t>
  </si>
  <si>
    <t>C/P unit</t>
  </si>
  <si>
    <t>Coûts directs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</si>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</sst>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" x14ac:knownFonts="1"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3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3" fontId="1" fillId="2" borderId="0" xfId="0" applyNumberFormat="1" applyFont="1" applyFill="1"/>
    <xf numFmtId="0" fontId="1" fillId="2" borderId="0" xfId="0" applyFont="1" applyFill="1"/>
    <xf numFmtId="4" fontId="1" fillId="0" borderId="0" xfId="0" applyNumberFormat="1" applyFont="1"/>
    <xf numFmtId="4" fontId="2" fillId="0" borderId="0" xfId="0" applyNumberFormat="1" applyFon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44" workbookViewId="0">
      <selection activeCell="B64" sqref="B64"/>
    </sheetView>
  </sheetViews>
  <sheetFormatPr baseColWidth="10" defaultRowHeight="12.75" x14ac:dyDescent="0.2"/>
  <cols>
    <col min="1" max="1" width="22.7109375" style="1" bestFit="1" customWidth="1"/>
    <col min="2" max="3" width="11.42578125" style="1"/>
    <col min="4" max="4" width="13.7109375" style="1" bestFit="1" customWidth="1"/>
    <col min="5" max="256" width="11.42578125" style="1"/>
    <col min="257" max="257" width="22.7109375" style="1" bestFit="1" customWidth="1"/>
    <col min="258" max="512" width="11.42578125" style="1"/>
    <col min="513" max="513" width="22.7109375" style="1" bestFit="1" customWidth="1"/>
    <col min="514" max="768" width="11.42578125" style="1"/>
    <col min="769" max="769" width="22.7109375" style="1" bestFit="1" customWidth="1"/>
    <col min="770" max="1024" width="11.42578125" style="1"/>
    <col min="1025" max="1025" width="22.7109375" style="1" bestFit="1" customWidth="1"/>
    <col min="1026" max="1280" width="11.42578125" style="1"/>
    <col min="1281" max="1281" width="22.7109375" style="1" bestFit="1" customWidth="1"/>
    <col min="1282" max="1536" width="11.42578125" style="1"/>
    <col min="1537" max="1537" width="22.7109375" style="1" bestFit="1" customWidth="1"/>
    <col min="1538" max="1792" width="11.42578125" style="1"/>
    <col min="1793" max="1793" width="22.7109375" style="1" bestFit="1" customWidth="1"/>
    <col min="1794" max="2048" width="11.42578125" style="1"/>
    <col min="2049" max="2049" width="22.7109375" style="1" bestFit="1" customWidth="1"/>
    <col min="2050" max="2304" width="11.42578125" style="1"/>
    <col min="2305" max="2305" width="22.7109375" style="1" bestFit="1" customWidth="1"/>
    <col min="2306" max="2560" width="11.42578125" style="1"/>
    <col min="2561" max="2561" width="22.7109375" style="1" bestFit="1" customWidth="1"/>
    <col min="2562" max="2816" width="11.42578125" style="1"/>
    <col min="2817" max="2817" width="22.7109375" style="1" bestFit="1" customWidth="1"/>
    <col min="2818" max="3072" width="11.42578125" style="1"/>
    <col min="3073" max="3073" width="22.7109375" style="1" bestFit="1" customWidth="1"/>
    <col min="3074" max="3328" width="11.42578125" style="1"/>
    <col min="3329" max="3329" width="22.7109375" style="1" bestFit="1" customWidth="1"/>
    <col min="3330" max="3584" width="11.42578125" style="1"/>
    <col min="3585" max="3585" width="22.7109375" style="1" bestFit="1" customWidth="1"/>
    <col min="3586" max="3840" width="11.42578125" style="1"/>
    <col min="3841" max="3841" width="22.7109375" style="1" bestFit="1" customWidth="1"/>
    <col min="3842" max="4096" width="11.42578125" style="1"/>
    <col min="4097" max="4097" width="22.7109375" style="1" bestFit="1" customWidth="1"/>
    <col min="4098" max="4352" width="11.42578125" style="1"/>
    <col min="4353" max="4353" width="22.7109375" style="1" bestFit="1" customWidth="1"/>
    <col min="4354" max="4608" width="11.42578125" style="1"/>
    <col min="4609" max="4609" width="22.7109375" style="1" bestFit="1" customWidth="1"/>
    <col min="4610" max="4864" width="11.42578125" style="1"/>
    <col min="4865" max="4865" width="22.7109375" style="1" bestFit="1" customWidth="1"/>
    <col min="4866" max="5120" width="11.42578125" style="1"/>
    <col min="5121" max="5121" width="22.7109375" style="1" bestFit="1" customWidth="1"/>
    <col min="5122" max="5376" width="11.42578125" style="1"/>
    <col min="5377" max="5377" width="22.7109375" style="1" bestFit="1" customWidth="1"/>
    <col min="5378" max="5632" width="11.42578125" style="1"/>
    <col min="5633" max="5633" width="22.7109375" style="1" bestFit="1" customWidth="1"/>
    <col min="5634" max="5888" width="11.42578125" style="1"/>
    <col min="5889" max="5889" width="22.7109375" style="1" bestFit="1" customWidth="1"/>
    <col min="5890" max="6144" width="11.42578125" style="1"/>
    <col min="6145" max="6145" width="22.7109375" style="1" bestFit="1" customWidth="1"/>
    <col min="6146" max="6400" width="11.42578125" style="1"/>
    <col min="6401" max="6401" width="22.7109375" style="1" bestFit="1" customWidth="1"/>
    <col min="6402" max="6656" width="11.42578125" style="1"/>
    <col min="6657" max="6657" width="22.7109375" style="1" bestFit="1" customWidth="1"/>
    <col min="6658" max="6912" width="11.42578125" style="1"/>
    <col min="6913" max="6913" width="22.7109375" style="1" bestFit="1" customWidth="1"/>
    <col min="6914" max="7168" width="11.42578125" style="1"/>
    <col min="7169" max="7169" width="22.7109375" style="1" bestFit="1" customWidth="1"/>
    <col min="7170" max="7424" width="11.42578125" style="1"/>
    <col min="7425" max="7425" width="22.7109375" style="1" bestFit="1" customWidth="1"/>
    <col min="7426" max="7680" width="11.42578125" style="1"/>
    <col min="7681" max="7681" width="22.7109375" style="1" bestFit="1" customWidth="1"/>
    <col min="7682" max="7936" width="11.42578125" style="1"/>
    <col min="7937" max="7937" width="22.7109375" style="1" bestFit="1" customWidth="1"/>
    <col min="7938" max="8192" width="11.42578125" style="1"/>
    <col min="8193" max="8193" width="22.7109375" style="1" bestFit="1" customWidth="1"/>
    <col min="8194" max="8448" width="11.42578125" style="1"/>
    <col min="8449" max="8449" width="22.7109375" style="1" bestFit="1" customWidth="1"/>
    <col min="8450" max="8704" width="11.42578125" style="1"/>
    <col min="8705" max="8705" width="22.7109375" style="1" bestFit="1" customWidth="1"/>
    <col min="8706" max="8960" width="11.42578125" style="1"/>
    <col min="8961" max="8961" width="22.7109375" style="1" bestFit="1" customWidth="1"/>
    <col min="8962" max="9216" width="11.42578125" style="1"/>
    <col min="9217" max="9217" width="22.7109375" style="1" bestFit="1" customWidth="1"/>
    <col min="9218" max="9472" width="11.42578125" style="1"/>
    <col min="9473" max="9473" width="22.7109375" style="1" bestFit="1" customWidth="1"/>
    <col min="9474" max="9728" width="11.42578125" style="1"/>
    <col min="9729" max="9729" width="22.7109375" style="1" bestFit="1" customWidth="1"/>
    <col min="9730" max="9984" width="11.42578125" style="1"/>
    <col min="9985" max="9985" width="22.7109375" style="1" bestFit="1" customWidth="1"/>
    <col min="9986" max="10240" width="11.42578125" style="1"/>
    <col min="10241" max="10241" width="22.7109375" style="1" bestFit="1" customWidth="1"/>
    <col min="10242" max="10496" width="11.42578125" style="1"/>
    <col min="10497" max="10497" width="22.7109375" style="1" bestFit="1" customWidth="1"/>
    <col min="10498" max="10752" width="11.42578125" style="1"/>
    <col min="10753" max="10753" width="22.7109375" style="1" bestFit="1" customWidth="1"/>
    <col min="10754" max="11008" width="11.42578125" style="1"/>
    <col min="11009" max="11009" width="22.7109375" style="1" bestFit="1" customWidth="1"/>
    <col min="11010" max="11264" width="11.42578125" style="1"/>
    <col min="11265" max="11265" width="22.7109375" style="1" bestFit="1" customWidth="1"/>
    <col min="11266" max="11520" width="11.42578125" style="1"/>
    <col min="11521" max="11521" width="22.7109375" style="1" bestFit="1" customWidth="1"/>
    <col min="11522" max="11776" width="11.42578125" style="1"/>
    <col min="11777" max="11777" width="22.7109375" style="1" bestFit="1" customWidth="1"/>
    <col min="11778" max="12032" width="11.42578125" style="1"/>
    <col min="12033" max="12033" width="22.7109375" style="1" bestFit="1" customWidth="1"/>
    <col min="12034" max="12288" width="11.42578125" style="1"/>
    <col min="12289" max="12289" width="22.7109375" style="1" bestFit="1" customWidth="1"/>
    <col min="12290" max="12544" width="11.42578125" style="1"/>
    <col min="12545" max="12545" width="22.7109375" style="1" bestFit="1" customWidth="1"/>
    <col min="12546" max="12800" width="11.42578125" style="1"/>
    <col min="12801" max="12801" width="22.7109375" style="1" bestFit="1" customWidth="1"/>
    <col min="12802" max="13056" width="11.42578125" style="1"/>
    <col min="13057" max="13057" width="22.7109375" style="1" bestFit="1" customWidth="1"/>
    <col min="13058" max="13312" width="11.42578125" style="1"/>
    <col min="13313" max="13313" width="22.7109375" style="1" bestFit="1" customWidth="1"/>
    <col min="13314" max="13568" width="11.42578125" style="1"/>
    <col min="13569" max="13569" width="22.7109375" style="1" bestFit="1" customWidth="1"/>
    <col min="13570" max="13824" width="11.42578125" style="1"/>
    <col min="13825" max="13825" width="22.7109375" style="1" bestFit="1" customWidth="1"/>
    <col min="13826" max="14080" width="11.42578125" style="1"/>
    <col min="14081" max="14081" width="22.7109375" style="1" bestFit="1" customWidth="1"/>
    <col min="14082" max="14336" width="11.42578125" style="1"/>
    <col min="14337" max="14337" width="22.7109375" style="1" bestFit="1" customWidth="1"/>
    <col min="14338" max="14592" width="11.42578125" style="1"/>
    <col min="14593" max="14593" width="22.7109375" style="1" bestFit="1" customWidth="1"/>
    <col min="14594" max="14848" width="11.42578125" style="1"/>
    <col min="14849" max="14849" width="22.7109375" style="1" bestFit="1" customWidth="1"/>
    <col min="14850" max="15104" width="11.42578125" style="1"/>
    <col min="15105" max="15105" width="22.7109375" style="1" bestFit="1" customWidth="1"/>
    <col min="15106" max="15360" width="11.42578125" style="1"/>
    <col min="15361" max="15361" width="22.7109375" style="1" bestFit="1" customWidth="1"/>
    <col min="15362" max="15616" width="11.42578125" style="1"/>
    <col min="15617" max="15617" width="22.7109375" style="1" bestFit="1" customWidth="1"/>
    <col min="15618" max="15872" width="11.42578125" style="1"/>
    <col min="15873" max="15873" width="22.7109375" style="1" bestFit="1" customWidth="1"/>
    <col min="15874" max="16128" width="11.42578125" style="1"/>
    <col min="16129" max="16129" width="22.7109375" style="1" bestFit="1" customWidth="1"/>
    <col min="16130" max="16384" width="11.42578125" style="1"/>
  </cols>
  <sheetData>
    <row r="1" spans="1:9" x14ac:dyDescent="0.2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2">
      <c r="A2" s="1" t="s">
        <v>6</v>
      </c>
      <c r="B2" s="2"/>
      <c r="C2" s="2">
        <v>300</v>
      </c>
      <c r="D2" s="2">
        <v>600</v>
      </c>
      <c r="E2" s="2">
        <v>600</v>
      </c>
      <c r="F2" s="2">
        <v>500</v>
      </c>
      <c r="G2" s="2">
        <f>SUM(B2:F2)</f>
        <v>2000</v>
      </c>
    </row>
    <row r="3" spans="1:9" x14ac:dyDescent="0.2">
      <c r="A3" s="1" t="s">
        <v>7</v>
      </c>
      <c r="B3" s="2">
        <v>300</v>
      </c>
      <c r="C3" s="2">
        <v>2400</v>
      </c>
      <c r="D3" s="2">
        <v>600</v>
      </c>
      <c r="E3" s="2">
        <v>600</v>
      </c>
      <c r="F3" s="2">
        <v>2100</v>
      </c>
      <c r="G3" s="2">
        <f t="shared" ref="G3:G11" si="0">SUM(B3:F3)</f>
        <v>6000</v>
      </c>
    </row>
    <row r="4" spans="1:9" x14ac:dyDescent="0.2">
      <c r="A4" s="1" t="s">
        <v>8</v>
      </c>
      <c r="B4" s="2">
        <v>400</v>
      </c>
      <c r="C4" s="2"/>
      <c r="D4" s="2"/>
      <c r="E4" s="2"/>
      <c r="F4" s="2">
        <v>3600</v>
      </c>
      <c r="G4" s="2">
        <f t="shared" si="0"/>
        <v>4000</v>
      </c>
    </row>
    <row r="5" spans="1:9" x14ac:dyDescent="0.2">
      <c r="A5" s="1" t="s">
        <v>9</v>
      </c>
      <c r="B5" s="2">
        <v>1500</v>
      </c>
      <c r="C5" s="2">
        <v>1500</v>
      </c>
      <c r="D5" s="2">
        <v>4500</v>
      </c>
      <c r="E5" s="2">
        <v>4500</v>
      </c>
      <c r="F5" s="2">
        <v>3000</v>
      </c>
      <c r="G5" s="2">
        <f t="shared" si="0"/>
        <v>15000</v>
      </c>
    </row>
    <row r="6" spans="1:9" x14ac:dyDescent="0.2">
      <c r="A6" s="1" t="s">
        <v>10</v>
      </c>
      <c r="B6" s="2">
        <v>300</v>
      </c>
      <c r="C6" s="2"/>
      <c r="D6" s="2"/>
      <c r="E6" s="2"/>
      <c r="F6" s="2">
        <v>300</v>
      </c>
      <c r="G6" s="2">
        <f t="shared" si="0"/>
        <v>600</v>
      </c>
    </row>
    <row r="7" spans="1:9" x14ac:dyDescent="0.2">
      <c r="A7" s="1" t="s">
        <v>11</v>
      </c>
      <c r="B7" s="2">
        <v>600</v>
      </c>
      <c r="C7" s="2">
        <v>300</v>
      </c>
      <c r="D7" s="2">
        <v>900</v>
      </c>
      <c r="E7" s="2">
        <v>600</v>
      </c>
      <c r="F7" s="2">
        <v>600</v>
      </c>
      <c r="G7" s="2">
        <f t="shared" si="0"/>
        <v>3000</v>
      </c>
    </row>
    <row r="8" spans="1:9" x14ac:dyDescent="0.2">
      <c r="A8" s="1" t="s">
        <v>12</v>
      </c>
      <c r="B8" s="2">
        <v>500</v>
      </c>
      <c r="C8" s="2"/>
      <c r="D8" s="2"/>
      <c r="E8" s="2"/>
      <c r="F8" s="2"/>
      <c r="G8" s="2">
        <f t="shared" si="0"/>
        <v>500</v>
      </c>
    </row>
    <row r="9" spans="1:9" x14ac:dyDescent="0.2">
      <c r="A9" s="1" t="s">
        <v>5</v>
      </c>
      <c r="B9" s="2">
        <f>SUM(B2:B8)</f>
        <v>3600</v>
      </c>
      <c r="C9" s="2">
        <f>SUM(C2:C8)</f>
        <v>4500</v>
      </c>
      <c r="D9" s="2">
        <f>SUM(D2:D8)</f>
        <v>6600</v>
      </c>
      <c r="E9" s="2">
        <f>SUM(E2:E8)</f>
        <v>6300</v>
      </c>
      <c r="F9" s="2">
        <f>SUM(F2:F8)</f>
        <v>10100</v>
      </c>
      <c r="G9" s="2">
        <f t="shared" si="0"/>
        <v>31100</v>
      </c>
    </row>
    <row r="10" spans="1:9" x14ac:dyDescent="0.2">
      <c r="A10" s="1" t="s">
        <v>13</v>
      </c>
      <c r="B10" s="2">
        <v>-3600</v>
      </c>
      <c r="C10" s="2">
        <v>900</v>
      </c>
      <c r="D10" s="2">
        <v>900</v>
      </c>
      <c r="E10" s="2">
        <v>900</v>
      </c>
      <c r="F10" s="2">
        <v>900</v>
      </c>
      <c r="G10" s="2">
        <f t="shared" si="0"/>
        <v>0</v>
      </c>
    </row>
    <row r="11" spans="1:9" x14ac:dyDescent="0.2">
      <c r="A11" s="1" t="s">
        <v>5</v>
      </c>
      <c r="B11" s="2">
        <f>SUM(B9:B10)</f>
        <v>0</v>
      </c>
      <c r="C11" s="2">
        <f>SUM(C9:C10)</f>
        <v>5400</v>
      </c>
      <c r="D11" s="2">
        <f>SUM(D9:D10)</f>
        <v>7500</v>
      </c>
      <c r="E11" s="2">
        <f>SUM(E9:E10)</f>
        <v>7200</v>
      </c>
      <c r="F11" s="2">
        <f>SUM(F9:F10)</f>
        <v>11000</v>
      </c>
      <c r="G11" s="2">
        <f t="shared" si="0"/>
        <v>31100</v>
      </c>
    </row>
    <row r="12" spans="1:9" x14ac:dyDescent="0.2">
      <c r="A12" s="1" t="s">
        <v>53</v>
      </c>
      <c r="B12" s="2"/>
      <c r="C12" s="2" t="s">
        <v>54</v>
      </c>
      <c r="D12" s="2" t="s">
        <v>62</v>
      </c>
      <c r="E12" s="2" t="s">
        <v>62</v>
      </c>
      <c r="F12" s="2" t="s">
        <v>55</v>
      </c>
      <c r="G12" s="2"/>
    </row>
    <row r="13" spans="1:9" x14ac:dyDescent="0.2">
      <c r="A13" s="1" t="s">
        <v>56</v>
      </c>
      <c r="B13" s="2"/>
      <c r="C13" s="2">
        <f>+E19</f>
        <v>1000</v>
      </c>
      <c r="D13" s="2" t="s">
        <v>62</v>
      </c>
      <c r="E13" s="2" t="s">
        <v>62</v>
      </c>
      <c r="F13" s="2">
        <f>+B64+E64</f>
        <v>2200</v>
      </c>
      <c r="G13" s="2"/>
    </row>
    <row r="14" spans="1:9" x14ac:dyDescent="0.2">
      <c r="A14" s="1" t="s">
        <v>57</v>
      </c>
      <c r="B14" s="2"/>
      <c r="C14" s="2">
        <f>+C11/C13*1000</f>
        <v>5400</v>
      </c>
      <c r="D14" s="2" t="s">
        <v>62</v>
      </c>
      <c r="E14" s="2" t="s">
        <v>62</v>
      </c>
      <c r="F14" s="2">
        <f>+F11/F13*1000</f>
        <v>5000</v>
      </c>
      <c r="G14" s="2"/>
    </row>
    <row r="16" spans="1:9" x14ac:dyDescent="0.2">
      <c r="A16" s="1" t="s">
        <v>14</v>
      </c>
      <c r="B16" s="1" t="s">
        <v>15</v>
      </c>
      <c r="C16" s="1" t="s">
        <v>16</v>
      </c>
      <c r="D16" s="1" t="s">
        <v>17</v>
      </c>
      <c r="E16" s="1" t="s">
        <v>58</v>
      </c>
      <c r="G16" s="1" t="s">
        <v>18</v>
      </c>
      <c r="H16" s="1" t="s">
        <v>19</v>
      </c>
      <c r="I16" s="1" t="s">
        <v>20</v>
      </c>
    </row>
    <row r="17" spans="1:9" x14ac:dyDescent="0.2">
      <c r="A17" s="1" t="s">
        <v>21</v>
      </c>
      <c r="B17" s="3">
        <v>6000</v>
      </c>
      <c r="C17" s="3">
        <v>840</v>
      </c>
      <c r="D17" s="2">
        <f>+C17*B17</f>
        <v>5040000</v>
      </c>
      <c r="E17" s="4">
        <v>600</v>
      </c>
      <c r="F17" s="2">
        <f>+C14</f>
        <v>5400</v>
      </c>
      <c r="G17" s="2">
        <f>+F17*E17</f>
        <v>3240000</v>
      </c>
      <c r="H17" s="2">
        <f>+G17+D17</f>
        <v>8280000</v>
      </c>
      <c r="I17" s="2">
        <f>+H17/B17</f>
        <v>1380</v>
      </c>
    </row>
    <row r="18" spans="1:9" x14ac:dyDescent="0.2">
      <c r="A18" s="1" t="s">
        <v>22</v>
      </c>
      <c r="B18" s="3">
        <v>1000</v>
      </c>
      <c r="C18" s="3">
        <v>4200</v>
      </c>
      <c r="D18" s="2">
        <f>+C18*B18</f>
        <v>4200000</v>
      </c>
      <c r="E18" s="4">
        <v>400</v>
      </c>
      <c r="F18" s="2">
        <f>+F17</f>
        <v>5400</v>
      </c>
      <c r="G18" s="2">
        <f>+F18*E18</f>
        <v>2160000</v>
      </c>
      <c r="H18" s="2">
        <f>+G18+D18</f>
        <v>6360000</v>
      </c>
      <c r="I18" s="2">
        <f>+H18/B18</f>
        <v>6360</v>
      </c>
    </row>
    <row r="19" spans="1:9" x14ac:dyDescent="0.2">
      <c r="A19" s="1" t="s">
        <v>5</v>
      </c>
      <c r="B19" s="2"/>
      <c r="C19" s="2"/>
      <c r="D19" s="2">
        <f>SUM(D17:D18)</f>
        <v>9240000</v>
      </c>
      <c r="E19" s="1">
        <f>SUM(E17:E18)</f>
        <v>1000</v>
      </c>
      <c r="G19" s="2">
        <f>SUM(G17:G18)</f>
        <v>5400000</v>
      </c>
      <c r="H19" s="2">
        <f>SUM(H17:H18)</f>
        <v>14640000</v>
      </c>
      <c r="I19" s="2"/>
    </row>
    <row r="21" spans="1:9" x14ac:dyDescent="0.2">
      <c r="A21" s="1" t="s">
        <v>21</v>
      </c>
      <c r="B21" s="1" t="s">
        <v>23</v>
      </c>
      <c r="C21" s="1" t="s">
        <v>20</v>
      </c>
      <c r="D21" s="1" t="s">
        <v>24</v>
      </c>
    </row>
    <row r="22" spans="1:9" x14ac:dyDescent="0.2">
      <c r="A22" s="1" t="s">
        <v>25</v>
      </c>
      <c r="B22" s="3">
        <v>300</v>
      </c>
      <c r="C22" s="2">
        <f>+D22/B22</f>
        <v>1170</v>
      </c>
      <c r="D22" s="3">
        <v>351000</v>
      </c>
    </row>
    <row r="23" spans="1:9" x14ac:dyDescent="0.2">
      <c r="A23" s="1" t="s">
        <v>26</v>
      </c>
      <c r="B23" s="2">
        <f>+B17</f>
        <v>6000</v>
      </c>
      <c r="C23" s="2">
        <f>+I17</f>
        <v>1380</v>
      </c>
      <c r="D23" s="2">
        <f>+C23*B23</f>
        <v>8280000</v>
      </c>
      <c r="F23" s="1" t="s">
        <v>27</v>
      </c>
      <c r="G23" s="2">
        <f>+D22-D26</f>
        <v>-197000</v>
      </c>
    </row>
    <row r="24" spans="1:9" x14ac:dyDescent="0.2">
      <c r="A24" s="1" t="s">
        <v>59</v>
      </c>
      <c r="B24" s="2">
        <f>+B23+B22</f>
        <v>6300</v>
      </c>
      <c r="C24" s="2">
        <f>+D24/B24</f>
        <v>1370</v>
      </c>
      <c r="D24" s="2">
        <f>+D23+D22</f>
        <v>8631000</v>
      </c>
      <c r="G24" s="2"/>
    </row>
    <row r="25" spans="1:9" x14ac:dyDescent="0.2">
      <c r="A25" s="1" t="s">
        <v>28</v>
      </c>
      <c r="B25" s="2">
        <f>+B39+E39</f>
        <v>5900</v>
      </c>
      <c r="C25" s="2">
        <f>+C24</f>
        <v>1370</v>
      </c>
      <c r="D25" s="2">
        <f>+C25*B25</f>
        <v>8083000</v>
      </c>
      <c r="H25" s="5"/>
    </row>
    <row r="26" spans="1:9" x14ac:dyDescent="0.2">
      <c r="A26" s="1" t="s">
        <v>29</v>
      </c>
      <c r="B26" s="2">
        <f>+B22+B23-B25</f>
        <v>400</v>
      </c>
      <c r="C26" s="2">
        <f>+C25</f>
        <v>1370</v>
      </c>
      <c r="D26" s="2">
        <f>+C26*B26</f>
        <v>548000</v>
      </c>
      <c r="F26" s="2"/>
    </row>
    <row r="28" spans="1:9" x14ac:dyDescent="0.2">
      <c r="A28" s="1" t="s">
        <v>22</v>
      </c>
      <c r="B28" s="1" t="s">
        <v>23</v>
      </c>
      <c r="C28" s="1" t="s">
        <v>20</v>
      </c>
      <c r="D28" s="1" t="s">
        <v>24</v>
      </c>
    </row>
    <row r="29" spans="1:9" x14ac:dyDescent="0.2">
      <c r="A29" s="1" t="s">
        <v>25</v>
      </c>
      <c r="B29" s="3">
        <v>500</v>
      </c>
      <c r="C29" s="2">
        <f>+D29/B29</f>
        <v>5880</v>
      </c>
      <c r="D29" s="3">
        <v>2940000</v>
      </c>
    </row>
    <row r="30" spans="1:9" x14ac:dyDescent="0.2">
      <c r="A30" s="1" t="s">
        <v>26</v>
      </c>
      <c r="B30" s="2">
        <f>+B18</f>
        <v>1000</v>
      </c>
      <c r="C30" s="2">
        <f>+I18</f>
        <v>6360</v>
      </c>
      <c r="D30" s="2">
        <f>+C30*B30</f>
        <v>6360000</v>
      </c>
      <c r="F30" s="1" t="s">
        <v>27</v>
      </c>
      <c r="G30" s="2">
        <f>+D29-D33</f>
        <v>-470000</v>
      </c>
    </row>
    <row r="31" spans="1:9" x14ac:dyDescent="0.2">
      <c r="A31" s="1" t="s">
        <v>59</v>
      </c>
      <c r="B31" s="2">
        <f>+B30+B29</f>
        <v>1500</v>
      </c>
      <c r="C31" s="2">
        <f>+D31/B31</f>
        <v>6200</v>
      </c>
      <c r="D31" s="2">
        <f>+D30+D29</f>
        <v>9300000</v>
      </c>
      <c r="G31" s="2"/>
    </row>
    <row r="32" spans="1:9" x14ac:dyDescent="0.2">
      <c r="A32" s="1" t="s">
        <v>28</v>
      </c>
      <c r="B32" s="2">
        <f>+B40+E40</f>
        <v>950</v>
      </c>
      <c r="C32" s="2">
        <f>+C31</f>
        <v>6200</v>
      </c>
      <c r="D32" s="2">
        <f>+C32*B32</f>
        <v>5890000</v>
      </c>
      <c r="H32" s="2"/>
    </row>
    <row r="33" spans="1:7" x14ac:dyDescent="0.2">
      <c r="A33" s="1" t="s">
        <v>29</v>
      </c>
      <c r="B33" s="2">
        <f>+B29+B30-B32</f>
        <v>550</v>
      </c>
      <c r="C33" s="2">
        <f>+C32</f>
        <v>6200</v>
      </c>
      <c r="D33" s="2">
        <f>+C33*B33</f>
        <v>3410000</v>
      </c>
      <c r="F33" s="2"/>
      <c r="G33" s="2"/>
    </row>
    <row r="36" spans="1:7" x14ac:dyDescent="0.2">
      <c r="A36" s="2"/>
      <c r="B36" s="2" t="s">
        <v>30</v>
      </c>
      <c r="C36" s="2"/>
      <c r="D36" s="2"/>
      <c r="E36" s="2" t="s">
        <v>31</v>
      </c>
      <c r="F36" s="2"/>
      <c r="G36" s="2"/>
    </row>
    <row r="37" spans="1:7" x14ac:dyDescent="0.2">
      <c r="A37" s="2"/>
      <c r="B37" s="2" t="s">
        <v>32</v>
      </c>
      <c r="C37" s="2" t="s">
        <v>20</v>
      </c>
      <c r="D37" s="2" t="s">
        <v>5</v>
      </c>
      <c r="E37" s="2" t="s">
        <v>32</v>
      </c>
      <c r="F37" s="2" t="s">
        <v>20</v>
      </c>
      <c r="G37" s="2" t="s">
        <v>5</v>
      </c>
    </row>
    <row r="38" spans="1:7" x14ac:dyDescent="0.2">
      <c r="A38" s="2" t="s">
        <v>33</v>
      </c>
      <c r="B38" s="2"/>
      <c r="C38" s="2"/>
      <c r="D38" s="2"/>
      <c r="E38" s="2"/>
      <c r="F38" s="2"/>
      <c r="G38" s="2"/>
    </row>
    <row r="39" spans="1:7" x14ac:dyDescent="0.2">
      <c r="A39" s="2" t="s">
        <v>21</v>
      </c>
      <c r="B39" s="3">
        <v>4200</v>
      </c>
      <c r="C39" s="2">
        <f>+C25</f>
        <v>1370</v>
      </c>
      <c r="D39" s="2">
        <f>+C39*B39</f>
        <v>5754000</v>
      </c>
      <c r="E39" s="3">
        <v>1700</v>
      </c>
      <c r="F39" s="2">
        <f>+C39</f>
        <v>1370</v>
      </c>
      <c r="G39" s="2">
        <f>+F39*E39</f>
        <v>2329000</v>
      </c>
    </row>
    <row r="40" spans="1:7" x14ac:dyDescent="0.2">
      <c r="A40" s="2" t="s">
        <v>22</v>
      </c>
      <c r="B40" s="3">
        <v>750</v>
      </c>
      <c r="C40" s="2">
        <f>+C32</f>
        <v>6200</v>
      </c>
      <c r="D40" s="2">
        <f>+C40*B40</f>
        <v>4650000</v>
      </c>
      <c r="E40" s="3">
        <v>200</v>
      </c>
      <c r="F40" s="2">
        <f>+C40</f>
        <v>6200</v>
      </c>
      <c r="G40" s="2">
        <f>+F40*E40</f>
        <v>1240000</v>
      </c>
    </row>
    <row r="41" spans="1:7" x14ac:dyDescent="0.2">
      <c r="A41" s="2" t="s">
        <v>34</v>
      </c>
      <c r="B41" s="2"/>
      <c r="C41" s="2"/>
      <c r="D41" s="2"/>
      <c r="E41" s="2"/>
      <c r="F41" s="2"/>
      <c r="G41" s="2"/>
    </row>
    <row r="42" spans="1:7" x14ac:dyDescent="0.2">
      <c r="A42" s="2" t="s">
        <v>35</v>
      </c>
      <c r="B42" s="2"/>
      <c r="C42" s="2"/>
      <c r="D42" s="2">
        <f>+D11*1000</f>
        <v>7500000</v>
      </c>
      <c r="E42" s="2"/>
      <c r="F42" s="2"/>
      <c r="G42" s="2"/>
    </row>
    <row r="43" spans="1:7" x14ac:dyDescent="0.2">
      <c r="A43" s="2" t="s">
        <v>36</v>
      </c>
      <c r="B43" s="2"/>
      <c r="C43" s="2"/>
      <c r="D43" s="2"/>
      <c r="E43" s="2"/>
      <c r="F43" s="2"/>
      <c r="G43" s="2">
        <f>+E11*1000</f>
        <v>7200000</v>
      </c>
    </row>
    <row r="44" spans="1:7" x14ac:dyDescent="0.2">
      <c r="A44" s="2" t="s">
        <v>5</v>
      </c>
      <c r="B44" s="3">
        <v>14920</v>
      </c>
      <c r="C44" s="2">
        <f>+D44/B44</f>
        <v>1200</v>
      </c>
      <c r="D44" s="2">
        <f>SUM(D38:D43)</f>
        <v>17904000</v>
      </c>
      <c r="E44" s="3">
        <v>9790</v>
      </c>
      <c r="F44" s="2">
        <f>+G44/E44</f>
        <v>1100</v>
      </c>
      <c r="G44" s="2">
        <f>SUM(G38:G43)</f>
        <v>10769000</v>
      </c>
    </row>
    <row r="47" spans="1:7" x14ac:dyDescent="0.2">
      <c r="A47" s="1" t="s">
        <v>30</v>
      </c>
      <c r="B47" s="1" t="s">
        <v>23</v>
      </c>
      <c r="C47" s="1" t="s">
        <v>20</v>
      </c>
      <c r="D47" s="1" t="s">
        <v>24</v>
      </c>
    </row>
    <row r="48" spans="1:7" x14ac:dyDescent="0.2">
      <c r="A48" s="1" t="s">
        <v>25</v>
      </c>
      <c r="B48" s="3">
        <v>3730</v>
      </c>
      <c r="C48" s="2">
        <f>+D48/B48</f>
        <v>1100</v>
      </c>
      <c r="D48" s="3">
        <v>4103000</v>
      </c>
    </row>
    <row r="49" spans="1:7" x14ac:dyDescent="0.2">
      <c r="A49" s="1" t="s">
        <v>26</v>
      </c>
      <c r="B49" s="2">
        <f>+B44</f>
        <v>14920</v>
      </c>
      <c r="C49" s="2">
        <f>+C44</f>
        <v>1200</v>
      </c>
      <c r="D49" s="2">
        <f>+C49*B49</f>
        <v>17904000</v>
      </c>
    </row>
    <row r="50" spans="1:7" x14ac:dyDescent="0.2">
      <c r="A50" s="1" t="s">
        <v>59</v>
      </c>
      <c r="B50" s="2">
        <f>+B49+B48</f>
        <v>18650</v>
      </c>
      <c r="C50" s="2">
        <f>+D50/B50</f>
        <v>1180</v>
      </c>
      <c r="D50" s="2">
        <f>+D49+D48</f>
        <v>22007000</v>
      </c>
    </row>
    <row r="51" spans="1:7" x14ac:dyDescent="0.2">
      <c r="A51" s="1" t="s">
        <v>28</v>
      </c>
      <c r="B51" s="2">
        <f>+B67</f>
        <v>16500</v>
      </c>
      <c r="C51" s="2">
        <f>+C50</f>
        <v>1180</v>
      </c>
      <c r="D51" s="2">
        <f>+C51*B51</f>
        <v>19470000</v>
      </c>
      <c r="F51" s="2"/>
      <c r="G51" s="2"/>
    </row>
    <row r="52" spans="1:7" x14ac:dyDescent="0.2">
      <c r="A52" s="1" t="s">
        <v>29</v>
      </c>
      <c r="B52" s="2">
        <f>+B48+B49-B51</f>
        <v>2150</v>
      </c>
      <c r="C52" s="2">
        <f>+C51</f>
        <v>1180</v>
      </c>
      <c r="D52" s="2">
        <f>+C52*B52</f>
        <v>2537000</v>
      </c>
      <c r="F52" s="1" t="s">
        <v>37</v>
      </c>
      <c r="G52" s="2">
        <f>+D48-D52</f>
        <v>1566000</v>
      </c>
    </row>
    <row r="54" spans="1:7" x14ac:dyDescent="0.2">
      <c r="A54" s="1" t="s">
        <v>31</v>
      </c>
      <c r="B54" s="1" t="s">
        <v>23</v>
      </c>
      <c r="C54" s="1" t="s">
        <v>20</v>
      </c>
      <c r="D54" s="1" t="s">
        <v>24</v>
      </c>
    </row>
    <row r="55" spans="1:7" x14ac:dyDescent="0.2">
      <c r="A55" s="1" t="s">
        <v>25</v>
      </c>
      <c r="B55" s="3">
        <v>1958</v>
      </c>
      <c r="C55" s="2">
        <f>+D55/B55</f>
        <v>980</v>
      </c>
      <c r="D55" s="3">
        <v>1918840</v>
      </c>
    </row>
    <row r="56" spans="1:7" x14ac:dyDescent="0.2">
      <c r="A56" s="1" t="s">
        <v>26</v>
      </c>
      <c r="B56" s="2">
        <f>+E44</f>
        <v>9790</v>
      </c>
      <c r="C56" s="2">
        <f>+F44</f>
        <v>1100</v>
      </c>
      <c r="D56" s="2">
        <f>+C56*B56</f>
        <v>10769000</v>
      </c>
    </row>
    <row r="57" spans="1:7" x14ac:dyDescent="0.2">
      <c r="A57" s="1" t="s">
        <v>59</v>
      </c>
      <c r="B57" s="2">
        <f>+B56+B55</f>
        <v>11748</v>
      </c>
      <c r="C57" s="2">
        <f>+D57/B57</f>
        <v>1080</v>
      </c>
      <c r="D57" s="2">
        <f>+D56+D55</f>
        <v>12687840</v>
      </c>
    </row>
    <row r="58" spans="1:7" x14ac:dyDescent="0.2">
      <c r="A58" s="1" t="s">
        <v>28</v>
      </c>
      <c r="B58" s="2">
        <f>+E67</f>
        <v>9900</v>
      </c>
      <c r="C58" s="2">
        <f>+C57</f>
        <v>1080</v>
      </c>
      <c r="D58" s="2">
        <f>+C58*B58</f>
        <v>10692000</v>
      </c>
      <c r="F58" s="2"/>
    </row>
    <row r="59" spans="1:7" x14ac:dyDescent="0.2">
      <c r="A59" s="1" t="s">
        <v>29</v>
      </c>
      <c r="B59" s="2">
        <f>+B55+B56-B58</f>
        <v>1848</v>
      </c>
      <c r="C59" s="2">
        <f>+C58</f>
        <v>1080</v>
      </c>
      <c r="D59" s="2">
        <f>+C59*B59</f>
        <v>1995840</v>
      </c>
      <c r="F59" s="1" t="s">
        <v>37</v>
      </c>
      <c r="G59" s="2">
        <f>+D55-D59</f>
        <v>-77000</v>
      </c>
    </row>
    <row r="61" spans="1:7" x14ac:dyDescent="0.2">
      <c r="D61" s="1" t="s">
        <v>30</v>
      </c>
      <c r="G61" s="1" t="s">
        <v>31</v>
      </c>
    </row>
    <row r="62" spans="1:7" x14ac:dyDescent="0.2">
      <c r="B62" s="1" t="s">
        <v>32</v>
      </c>
      <c r="C62" s="1" t="s">
        <v>60</v>
      </c>
      <c r="D62" s="1" t="s">
        <v>5</v>
      </c>
      <c r="E62" s="1" t="s">
        <v>32</v>
      </c>
      <c r="F62" s="1" t="s">
        <v>60</v>
      </c>
      <c r="G62" s="1" t="s">
        <v>5</v>
      </c>
    </row>
    <row r="63" spans="1:7" x14ac:dyDescent="0.2">
      <c r="A63" s="1" t="s">
        <v>38</v>
      </c>
      <c r="B63" s="2">
        <f>+B51</f>
        <v>16500</v>
      </c>
      <c r="C63" s="2">
        <f t="shared" ref="C63" si="1">+C51</f>
        <v>1180</v>
      </c>
      <c r="D63" s="2">
        <f>+B63*C63</f>
        <v>19470000</v>
      </c>
      <c r="E63" s="2">
        <f>+B58</f>
        <v>9900</v>
      </c>
      <c r="F63" s="2">
        <f t="shared" ref="F63" si="2">+C58</f>
        <v>1080</v>
      </c>
      <c r="G63" s="2">
        <f>+E63*F63</f>
        <v>10692000</v>
      </c>
    </row>
    <row r="64" spans="1:7" x14ac:dyDescent="0.2">
      <c r="A64" s="1" t="s">
        <v>39</v>
      </c>
      <c r="B64" s="4">
        <v>880</v>
      </c>
      <c r="C64" s="2">
        <f>+F14</f>
        <v>5000</v>
      </c>
      <c r="D64" s="2">
        <f>+B64*C64</f>
        <v>4400000</v>
      </c>
      <c r="E64" s="4">
        <v>1320</v>
      </c>
      <c r="F64" s="2">
        <f>+C64</f>
        <v>5000</v>
      </c>
      <c r="G64" s="2">
        <f>+E64*F64</f>
        <v>6600000</v>
      </c>
    </row>
    <row r="65" spans="1:9" x14ac:dyDescent="0.2">
      <c r="A65" s="1" t="s">
        <v>61</v>
      </c>
      <c r="B65" s="3">
        <v>5500000</v>
      </c>
      <c r="C65" s="9">
        <v>0.4</v>
      </c>
      <c r="D65" s="10">
        <f>+B65*C65</f>
        <v>2200000</v>
      </c>
      <c r="E65" s="3">
        <f>+B65</f>
        <v>5500000</v>
      </c>
      <c r="F65" s="8">
        <f>1-C65</f>
        <v>0.6</v>
      </c>
      <c r="G65" s="10">
        <f>+E65*F65</f>
        <v>3300000</v>
      </c>
    </row>
    <row r="66" spans="1:9" x14ac:dyDescent="0.2">
      <c r="A66" s="1" t="s">
        <v>40</v>
      </c>
      <c r="B66" s="2">
        <f>+B63</f>
        <v>16500</v>
      </c>
      <c r="C66" s="1">
        <f>+D66/B66</f>
        <v>1580</v>
      </c>
      <c r="D66" s="2">
        <f>+D64+D63+D65</f>
        <v>26070000</v>
      </c>
      <c r="E66" s="2">
        <f>+E63</f>
        <v>9900</v>
      </c>
      <c r="F66" s="1">
        <f>+G66/E66</f>
        <v>2080</v>
      </c>
      <c r="G66" s="2">
        <f>+G64+G63+G65</f>
        <v>20592000</v>
      </c>
    </row>
    <row r="67" spans="1:9" x14ac:dyDescent="0.2">
      <c r="A67" s="1" t="s">
        <v>41</v>
      </c>
      <c r="B67" s="3">
        <v>16500</v>
      </c>
      <c r="C67" s="4">
        <v>2070</v>
      </c>
      <c r="D67" s="2">
        <f>+B67*C67</f>
        <v>34155000</v>
      </c>
      <c r="E67" s="4">
        <v>9900</v>
      </c>
      <c r="F67" s="1">
        <v>2050</v>
      </c>
      <c r="G67" s="2">
        <f>+E67*F67</f>
        <v>20295000</v>
      </c>
    </row>
    <row r="68" spans="1:9" x14ac:dyDescent="0.2">
      <c r="A68" s="1" t="s">
        <v>42</v>
      </c>
      <c r="D68" s="2">
        <f>+D67-D66</f>
        <v>8085000</v>
      </c>
      <c r="G68" s="2">
        <f>+G67-G66</f>
        <v>-297000</v>
      </c>
    </row>
    <row r="69" spans="1:9" x14ac:dyDescent="0.2">
      <c r="B69" s="2"/>
      <c r="C69" s="2"/>
    </row>
    <row r="72" spans="1:9" x14ac:dyDescent="0.2">
      <c r="B72" s="1" t="s">
        <v>43</v>
      </c>
      <c r="D72" s="1" t="s">
        <v>44</v>
      </c>
    </row>
    <row r="73" spans="1:9" x14ac:dyDescent="0.2">
      <c r="A73" s="1" t="s">
        <v>45</v>
      </c>
      <c r="B73" s="2">
        <f>+D19</f>
        <v>9240000</v>
      </c>
      <c r="C73" s="2" t="s">
        <v>46</v>
      </c>
      <c r="D73" s="2">
        <f>+G67+D67</f>
        <v>54450000</v>
      </c>
    </row>
    <row r="74" spans="1:9" x14ac:dyDescent="0.2">
      <c r="A74" s="1" t="s">
        <v>47</v>
      </c>
      <c r="B74" s="2">
        <f>+G23+G30</f>
        <v>-667000</v>
      </c>
      <c r="C74" s="2" t="s">
        <v>48</v>
      </c>
      <c r="D74" s="2">
        <f>-G52-G59</f>
        <v>-1489000</v>
      </c>
    </row>
    <row r="75" spans="1:9" x14ac:dyDescent="0.2">
      <c r="A75" s="1" t="s">
        <v>6</v>
      </c>
      <c r="B75" s="2">
        <f>+G2*1000</f>
        <v>2000000</v>
      </c>
      <c r="C75" s="2"/>
      <c r="D75" s="2"/>
    </row>
    <row r="76" spans="1:9" x14ac:dyDescent="0.2">
      <c r="A76" s="1" t="s">
        <v>7</v>
      </c>
      <c r="B76" s="2">
        <f t="shared" ref="B76:B77" si="3">+G3*1000</f>
        <v>6000000</v>
      </c>
      <c r="C76" s="2"/>
      <c r="D76" s="2"/>
    </row>
    <row r="77" spans="1:9" x14ac:dyDescent="0.2">
      <c r="A77" s="1" t="s">
        <v>8</v>
      </c>
      <c r="B77" s="2">
        <f t="shared" si="3"/>
        <v>4000000</v>
      </c>
      <c r="C77" s="2"/>
      <c r="D77" s="2"/>
    </row>
    <row r="78" spans="1:9" x14ac:dyDescent="0.2">
      <c r="A78" s="1" t="s">
        <v>9</v>
      </c>
      <c r="B78" s="6">
        <f>+G5*1000+D65+G65</f>
        <v>20500000</v>
      </c>
      <c r="C78" s="2"/>
      <c r="D78" s="6"/>
      <c r="E78" s="7"/>
      <c r="F78" s="7"/>
      <c r="G78" s="7"/>
      <c r="H78" s="7"/>
      <c r="I78" s="7"/>
    </row>
    <row r="79" spans="1:9" x14ac:dyDescent="0.2">
      <c r="A79" s="1" t="s">
        <v>10</v>
      </c>
      <c r="B79" s="2">
        <f>+G6*1000</f>
        <v>600000</v>
      </c>
      <c r="C79" s="2"/>
      <c r="D79" s="2"/>
    </row>
    <row r="80" spans="1:9" x14ac:dyDescent="0.2">
      <c r="A80" s="1" t="s">
        <v>11</v>
      </c>
      <c r="B80" s="2">
        <f>+G7*1000</f>
        <v>3000000</v>
      </c>
      <c r="C80" s="2"/>
      <c r="D80" s="2"/>
    </row>
    <row r="81" spans="1:4" x14ac:dyDescent="0.2">
      <c r="A81" s="1" t="s">
        <v>42</v>
      </c>
      <c r="B81" s="2">
        <f>+D82-SUM(B73:B80)</f>
        <v>8288000</v>
      </c>
      <c r="C81" s="2"/>
      <c r="D81" s="2"/>
    </row>
    <row r="82" spans="1:4" x14ac:dyDescent="0.2">
      <c r="A82" s="1" t="s">
        <v>5</v>
      </c>
      <c r="B82" s="2">
        <f>SUM(B73:B81)</f>
        <v>52961000</v>
      </c>
      <c r="C82" s="2" t="s">
        <v>5</v>
      </c>
      <c r="D82" s="2">
        <f>SUM(D73:D81)</f>
        <v>52961000</v>
      </c>
    </row>
    <row r="85" spans="1:4" x14ac:dyDescent="0.2">
      <c r="A85" s="1" t="s">
        <v>49</v>
      </c>
      <c r="B85" s="2">
        <f>+B81</f>
        <v>8288000</v>
      </c>
    </row>
    <row r="86" spans="1:4" x14ac:dyDescent="0.2">
      <c r="A86" s="1" t="s">
        <v>12</v>
      </c>
      <c r="B86" s="2">
        <f>-B8*1000</f>
        <v>-500000</v>
      </c>
      <c r="C86" s="1" t="s">
        <v>50</v>
      </c>
      <c r="D86" s="1" t="s">
        <v>51</v>
      </c>
    </row>
    <row r="87" spans="1:4" x14ac:dyDescent="0.2">
      <c r="A87" s="1" t="s">
        <v>52</v>
      </c>
      <c r="B87" s="2">
        <f>+B86+B85</f>
        <v>7788000</v>
      </c>
      <c r="C87" s="2">
        <f>+D68+G68</f>
        <v>7788000</v>
      </c>
      <c r="D87" s="2">
        <f>+C87-B87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OlivierDLV</dc:creator>
  <cp:lastModifiedBy>OlivierDLV</cp:lastModifiedBy>
  <dcterms:created xsi:type="dcterms:W3CDTF">2018-11-03T06:41:30Z</dcterms:created>
  <dcterms:modified xsi:type="dcterms:W3CDTF">2020-09-18T19:35:54Z</dcterms:modified>
</cp:coreProperties>
</file>