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aedeparis-my.sharepoint.com/personal/olivier_de-la-villarmois_iae_pantheonsorbonne_fr/Documents/IAE de Paris/M2 CGAO/UE 2 New 2025/Supports/Supports 2025/FC maj 2025 01/"/>
    </mc:Choice>
  </mc:AlternateContent>
  <xr:revisionPtr revIDLastSave="2" documentId="8_{4022644C-FBBD-4EC4-9DEA-F52511C02EE2}" xr6:coauthVersionLast="47" xr6:coauthVersionMax="47" xr10:uidLastSave="{244DFB58-C148-4D14-B90C-DF9D0A977BFF}"/>
  <bookViews>
    <workbookView xWindow="-110" yWindow="-110" windowWidth="19420" windowHeight="10420" activeTab="1" xr2:uid="{194008C5-E260-4535-8B78-AFE0FB81E93E}"/>
  </bookViews>
  <sheets>
    <sheet name="Cas poly" sheetId="1" r:id="rId1"/>
    <sheet name="Cas St Gabin" sheetId="2" r:id="rId2"/>
  </sheets>
  <definedNames>
    <definedName name="_xlchart.v1.0" hidden="1">'Cas poly'!$F$26:$F$31</definedName>
    <definedName name="_xlchart.v1.1" hidden="1">'Cas poly'!$G$26:$G$31</definedName>
    <definedName name="_xlchart.v1.2" hidden="1">'Cas St Gabin'!$G$28:$G$35</definedName>
    <definedName name="_xlchart.v1.3" hidden="1">'Cas St Gabin'!$H$28:$H$35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" l="1"/>
  <c r="H30" i="2"/>
  <c r="I31" i="2"/>
  <c r="I35" i="2" s="1"/>
  <c r="I32" i="2"/>
  <c r="I33" i="2"/>
  <c r="I34" i="2"/>
  <c r="I29" i="2"/>
  <c r="G34" i="2"/>
  <c r="H34" i="2"/>
  <c r="H33" i="2"/>
  <c r="G33" i="2"/>
  <c r="H32" i="2"/>
  <c r="G32" i="2"/>
  <c r="H31" i="2"/>
  <c r="G31" i="2"/>
  <c r="H29" i="2"/>
  <c r="G29" i="2"/>
  <c r="H28" i="2"/>
  <c r="H24" i="2"/>
  <c r="H23" i="2"/>
  <c r="E24" i="2"/>
  <c r="E23" i="2"/>
  <c r="G26" i="2"/>
  <c r="C24" i="2"/>
  <c r="D24" i="2" s="1"/>
  <c r="F24" i="2" s="1"/>
  <c r="C23" i="2"/>
  <c r="C25" i="2" s="1"/>
  <c r="C19" i="2"/>
  <c r="C18" i="2"/>
  <c r="G19" i="2"/>
  <c r="D19" i="2"/>
  <c r="F19" i="2" s="1"/>
  <c r="C14" i="2"/>
  <c r="C13" i="2"/>
  <c r="C15" i="2" s="1"/>
  <c r="G14" i="2"/>
  <c r="D14" i="2"/>
  <c r="F14" i="2" s="1"/>
  <c r="I10" i="2"/>
  <c r="G9" i="2"/>
  <c r="H10" i="2"/>
  <c r="C10" i="2"/>
  <c r="F9" i="2"/>
  <c r="D9" i="2"/>
  <c r="D8" i="2"/>
  <c r="F8" i="2" s="1"/>
  <c r="F10" i="2" s="1"/>
  <c r="G10" i="2" s="1"/>
  <c r="K5" i="2"/>
  <c r="L4" i="2"/>
  <c r="N4" i="2" s="1"/>
  <c r="L3" i="2"/>
  <c r="N3" i="2" s="1"/>
  <c r="N5" i="2" s="1"/>
  <c r="O5" i="2" s="1"/>
  <c r="G5" i="2"/>
  <c r="F5" i="2"/>
  <c r="F4" i="2"/>
  <c r="F3" i="2"/>
  <c r="D4" i="2"/>
  <c r="D3" i="2"/>
  <c r="C5" i="2"/>
  <c r="H31" i="1"/>
  <c r="H28" i="1"/>
  <c r="H29" i="1"/>
  <c r="H30" i="1"/>
  <c r="H27" i="1"/>
  <c r="G31" i="1"/>
  <c r="G27" i="1"/>
  <c r="G28" i="1"/>
  <c r="G29" i="1"/>
  <c r="G30" i="1"/>
  <c r="F28" i="1"/>
  <c r="F29" i="1"/>
  <c r="F30" i="1"/>
  <c r="F27" i="1"/>
  <c r="G26" i="1"/>
  <c r="H22" i="1"/>
  <c r="G22" i="1"/>
  <c r="H21" i="1"/>
  <c r="G21" i="1"/>
  <c r="D20" i="1"/>
  <c r="C20" i="1"/>
  <c r="C21" i="1" s="1"/>
  <c r="C23" i="1" s="1"/>
  <c r="F23" i="1"/>
  <c r="A21" i="1"/>
  <c r="D21" i="1"/>
  <c r="D23" i="1" s="1"/>
  <c r="F17" i="1"/>
  <c r="E17" i="1"/>
  <c r="G17" i="1" s="1"/>
  <c r="H17" i="1" s="1"/>
  <c r="F11" i="1"/>
  <c r="D14" i="1"/>
  <c r="C14" i="1"/>
  <c r="A15" i="1"/>
  <c r="D15" i="1"/>
  <c r="D17" i="1" s="1"/>
  <c r="H11" i="1"/>
  <c r="G11" i="1"/>
  <c r="A9" i="1"/>
  <c r="D9" i="1"/>
  <c r="D11" i="1" s="1"/>
  <c r="C9" i="1"/>
  <c r="C11" i="1" s="1"/>
  <c r="E11" i="1" s="1"/>
  <c r="J2" i="1"/>
  <c r="J3" i="1" s="1"/>
  <c r="J5" i="1" s="1"/>
  <c r="I2" i="1"/>
  <c r="I3" i="1" s="1"/>
  <c r="I5" i="1" s="1"/>
  <c r="D3" i="1"/>
  <c r="D5" i="1" s="1"/>
  <c r="C3" i="1"/>
  <c r="C5" i="1" s="1"/>
  <c r="E5" i="1" s="1"/>
  <c r="D23" i="2" l="1"/>
  <c r="F23" i="2" s="1"/>
  <c r="F25" i="2" s="1"/>
  <c r="G25" i="2" s="1"/>
  <c r="H25" i="2" s="1"/>
  <c r="I25" i="2" s="1"/>
  <c r="C20" i="2"/>
  <c r="D18" i="2"/>
  <c r="F18" i="2" s="1"/>
  <c r="F20" i="2" s="1"/>
  <c r="G20" i="2" s="1"/>
  <c r="H20" i="2" s="1"/>
  <c r="I20" i="2" s="1"/>
  <c r="D13" i="2"/>
  <c r="F13" i="2" s="1"/>
  <c r="F15" i="2" s="1"/>
  <c r="G15" i="2" s="1"/>
  <c r="H15" i="2" s="1"/>
  <c r="I15" i="2" s="1"/>
  <c r="E23" i="1"/>
  <c r="G23" i="1" s="1"/>
  <c r="H23" i="1" s="1"/>
  <c r="C15" i="1"/>
  <c r="C17" i="1" s="1"/>
  <c r="K5" i="1"/>
</calcChain>
</file>

<file path=xl/sharedStrings.xml><?xml version="1.0" encoding="utf-8"?>
<sst xmlns="http://schemas.openxmlformats.org/spreadsheetml/2006/main" count="104" uniqueCount="24">
  <si>
    <t>Volume</t>
  </si>
  <si>
    <t>PM</t>
  </si>
  <si>
    <t>GM</t>
  </si>
  <si>
    <t>Mix</t>
  </si>
  <si>
    <t>Quantité</t>
  </si>
  <si>
    <t>Prix</t>
  </si>
  <si>
    <t>CA</t>
  </si>
  <si>
    <t>Total</t>
  </si>
  <si>
    <t>E/Volume</t>
  </si>
  <si>
    <t>E/Mix</t>
  </si>
  <si>
    <t>E/Prix</t>
  </si>
  <si>
    <t>E/Prix PM</t>
  </si>
  <si>
    <t>E/Prix GM</t>
  </si>
  <si>
    <t>CA prév</t>
  </si>
  <si>
    <t>CA réel</t>
  </si>
  <si>
    <t xml:space="preserve">Volume </t>
  </si>
  <si>
    <t>Sable</t>
  </si>
  <si>
    <t>Ciment</t>
  </si>
  <si>
    <t>E/Quantité</t>
  </si>
  <si>
    <t>E/Prix S</t>
  </si>
  <si>
    <t>E/Prix C</t>
  </si>
  <si>
    <t>Coût prév</t>
  </si>
  <si>
    <t>Coût réel</t>
  </si>
  <si>
    <t>Budget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</si>
</sst>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0_-;\-* #,##0.0000_-;_-* &quot;-&quot;??_-;_-@_-"/>
    <numFmt numFmtId="165" formatCode="_-* #,##0.00\ _€_-;\-* #,##0.00\ _€_-;_-* &quot;-&quot;??\ _€_-;_-@_-"/>
    <numFmt numFmtId="166" formatCode="_-* #,##0.00000\ _€_-;\-* #,##0.00000\ _€_-;_-* &quot;-&quot;??\ _€_-;_-@_-"/>
    <numFmt numFmtId="167" formatCode="_-* #,##0.00000\ _€_-;\-* #,##0.00000\ _€_-;_-* &quot;-&quot;?????\ _€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9" fontId="0" fillId="0" borderId="0" xfId="2" applyFont="1"/>
    <xf numFmtId="10" fontId="0" fillId="0" borderId="0" xfId="2" applyNumberFormat="1" applyFont="1"/>
    <xf numFmtId="0" fontId="0" fillId="7" borderId="0" xfId="0" applyFill="1"/>
    <xf numFmtId="43" fontId="0" fillId="7" borderId="0" xfId="1" applyFont="1" applyFill="1"/>
    <xf numFmtId="9" fontId="0" fillId="7" borderId="0" xfId="2" applyFont="1" applyFill="1"/>
    <xf numFmtId="43" fontId="0" fillId="0" borderId="0" xfId="1" applyFont="1"/>
    <xf numFmtId="164" fontId="0" fillId="0" borderId="0" xfId="1" applyNumberFormat="1" applyFont="1"/>
    <xf numFmtId="164" fontId="0" fillId="7" borderId="0" xfId="1" applyNumberFormat="1" applyFont="1" applyFill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9" fontId="0" fillId="6" borderId="0" xfId="2" applyFont="1" applyFill="1"/>
    <xf numFmtId="164" fontId="0" fillId="6" borderId="0" xfId="1" applyNumberFormat="1" applyFont="1" applyFill="1"/>
    <xf numFmtId="43" fontId="0" fillId="6" borderId="0" xfId="1" applyFont="1" applyFill="1"/>
    <xf numFmtId="0" fontId="0" fillId="8" borderId="0" xfId="0" applyFill="1"/>
    <xf numFmtId="9" fontId="0" fillId="8" borderId="0" xfId="2" applyFont="1" applyFill="1"/>
    <xf numFmtId="164" fontId="0" fillId="8" borderId="0" xfId="1" applyNumberFormat="1" applyFont="1" applyFill="1"/>
    <xf numFmtId="43" fontId="0" fillId="8" borderId="0" xfId="1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/>
    <cx:plotArea>
      <cx:plotAreaRegion>
        <cx:series layoutId="waterfall" uniqueId="{73DD6B03-13F3-46C4-959D-01664348EFA2}">
          <cx:dataLabels pos="outEnd">
            <cx:visibility seriesName="0" categoryName="0" value="1"/>
          </cx:dataLabels>
          <cx:dataId val="0"/>
          <cx:layoutPr>
            <cx:subtotals>
              <cx:idx val="5"/>
            </cx:subtotals>
          </cx:layoutPr>
        </cx:series>
      </cx:plotAreaRegion>
      <cx:axis id="0">
        <cx:catScaling gapWidth="0.5"/>
        <cx:tickLabels/>
      </cx:axis>
      <cx:axis id="1">
        <cx:valScaling min="40000"/>
        <cx:majorGridlines/>
        <cx:tickLabels/>
      </cx:axis>
    </cx:plotArea>
    <cx:legend pos="t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/>
    <cx:plotArea>
      <cx:plotAreaRegion>
        <cx:series layoutId="waterfall" uniqueId="{9A107192-601D-475F-A0E4-7B8044F886E5}">
          <cx:dataLabels pos="outEnd">
            <cx:visibility seriesName="0" categoryName="0" value="1"/>
          </cx:dataLabels>
          <cx:dataId val="0"/>
          <cx:layoutPr>
            <cx:subtotals>
              <cx:idx val="2"/>
              <cx:idx val="7"/>
            </cx:subtotals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752928</xdr:colOff>
      <xdr:row>32</xdr:row>
      <xdr:rowOff>108862</xdr:rowOff>
    </xdr:from>
    <xdr:to>
      <xdr:col>7</xdr:col>
      <xdr:colOff>752928</xdr:colOff>
      <xdr:row>47</xdr:row>
      <xdr:rowOff>62598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>
              <a:extLst>
                <a:ext uri="{FF2B5EF4-FFF2-40B4-BE49-F238E27FC236}">
                  <a16:creationId xmlns:a16="http://schemas.microsoft.com/office/drawing/2014/main" id="{20A285F6-2C86-2052-536A-D97509EEFC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14928" y="6001662"/>
              <a:ext cx="4572000" cy="27159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25</xdr:row>
      <xdr:rowOff>3</xdr:rowOff>
    </xdr:from>
    <xdr:to>
      <xdr:col>8</xdr:col>
      <xdr:colOff>317500</xdr:colOff>
      <xdr:row>40</xdr:row>
      <xdr:rowOff>4766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>
              <a:extLst>
                <a:ext uri="{FF2B5EF4-FFF2-40B4-BE49-F238E27FC236}">
                  <a16:creationId xmlns:a16="http://schemas.microsoft.com/office/drawing/2014/main" id="{085FB491-4540-0C68-8F01-2701DF439E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95500" y="4603753"/>
              <a:ext cx="4572000" cy="27670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1F06-E980-4186-B44D-F6F6A27CC495}">
  <dimension ref="A1:K31"/>
  <sheetViews>
    <sheetView topLeftCell="B21" zoomScale="140" zoomScaleNormal="140" workbookViewId="0">
      <selection activeCell="F26" sqref="F26:G31"/>
    </sheetView>
  </sheetViews>
  <sheetFormatPr baseColWidth="10" defaultRowHeight="14.5" x14ac:dyDescent="0.35"/>
  <sheetData>
    <row r="1" spans="1:11" x14ac:dyDescent="0.35">
      <c r="C1" t="s">
        <v>1</v>
      </c>
      <c r="D1" t="s">
        <v>2</v>
      </c>
      <c r="G1" s="3" t="s">
        <v>0</v>
      </c>
      <c r="I1" t="s">
        <v>1</v>
      </c>
      <c r="J1" t="s">
        <v>2</v>
      </c>
    </row>
    <row r="2" spans="1:11" x14ac:dyDescent="0.35">
      <c r="A2" s="1" t="s">
        <v>0</v>
      </c>
      <c r="B2" t="s">
        <v>3</v>
      </c>
      <c r="C2" s="1">
        <v>0.6</v>
      </c>
      <c r="D2" s="1">
        <v>0.4</v>
      </c>
      <c r="G2" s="2">
        <v>995</v>
      </c>
      <c r="H2" t="s">
        <v>3</v>
      </c>
      <c r="I2" s="2">
        <f>570/995</f>
        <v>0.57286432160804024</v>
      </c>
      <c r="J2" s="2">
        <f>425/995</f>
        <v>0.42713567839195982</v>
      </c>
    </row>
    <row r="3" spans="1:11" x14ac:dyDescent="0.35">
      <c r="A3">
        <v>1000</v>
      </c>
      <c r="B3" t="s">
        <v>4</v>
      </c>
      <c r="C3">
        <f>+C2*A3</f>
        <v>600</v>
      </c>
      <c r="D3">
        <f>+D2*A3</f>
        <v>400</v>
      </c>
      <c r="H3" t="s">
        <v>4</v>
      </c>
      <c r="I3">
        <f>+I2*G2</f>
        <v>570</v>
      </c>
      <c r="J3">
        <f>+J2*G2</f>
        <v>425</v>
      </c>
    </row>
    <row r="4" spans="1:11" x14ac:dyDescent="0.35">
      <c r="B4" t="s">
        <v>5</v>
      </c>
      <c r="C4" s="1">
        <v>30</v>
      </c>
      <c r="D4" s="1">
        <v>62</v>
      </c>
      <c r="E4" t="s">
        <v>7</v>
      </c>
      <c r="H4" t="s">
        <v>5</v>
      </c>
      <c r="I4" s="2">
        <v>29</v>
      </c>
      <c r="J4" s="2">
        <v>65</v>
      </c>
      <c r="K4" t="s">
        <v>7</v>
      </c>
    </row>
    <row r="5" spans="1:11" x14ac:dyDescent="0.35">
      <c r="B5" t="s">
        <v>6</v>
      </c>
      <c r="C5">
        <f>+C3*C4</f>
        <v>18000</v>
      </c>
      <c r="D5">
        <f>+D3*D4</f>
        <v>24800</v>
      </c>
      <c r="E5">
        <f>+C5+D5</f>
        <v>42800</v>
      </c>
      <c r="H5" t="s">
        <v>6</v>
      </c>
      <c r="I5">
        <f>+I3*I4</f>
        <v>16530</v>
      </c>
      <c r="J5">
        <f>+J3*J4</f>
        <v>27625</v>
      </c>
      <c r="K5">
        <f>+I5+J5</f>
        <v>44155</v>
      </c>
    </row>
    <row r="7" spans="1:11" x14ac:dyDescent="0.35">
      <c r="A7" t="s">
        <v>8</v>
      </c>
      <c r="C7" t="s">
        <v>1</v>
      </c>
      <c r="D7" t="s">
        <v>2</v>
      </c>
    </row>
    <row r="8" spans="1:11" x14ac:dyDescent="0.35">
      <c r="A8" s="3" t="s">
        <v>0</v>
      </c>
      <c r="B8" t="s">
        <v>3</v>
      </c>
      <c r="C8" s="1">
        <v>0.6</v>
      </c>
      <c r="D8" s="1">
        <v>0.4</v>
      </c>
    </row>
    <row r="9" spans="1:11" x14ac:dyDescent="0.35">
      <c r="A9" s="4">
        <f>+G2</f>
        <v>995</v>
      </c>
      <c r="B9" t="s">
        <v>4</v>
      </c>
      <c r="C9">
        <f>+C8*A9</f>
        <v>597</v>
      </c>
      <c r="D9">
        <f>+D8*A9</f>
        <v>398</v>
      </c>
    </row>
    <row r="10" spans="1:11" x14ac:dyDescent="0.35">
      <c r="B10" t="s">
        <v>5</v>
      </c>
      <c r="C10" s="1">
        <v>30</v>
      </c>
      <c r="D10" s="1">
        <v>62</v>
      </c>
      <c r="E10" t="s">
        <v>7</v>
      </c>
    </row>
    <row r="11" spans="1:11" x14ac:dyDescent="0.35">
      <c r="B11" t="s">
        <v>6</v>
      </c>
      <c r="C11">
        <f>+C9*C10</f>
        <v>17910</v>
      </c>
      <c r="D11">
        <f>+D9*D10</f>
        <v>24676</v>
      </c>
      <c r="E11">
        <f>+C11+D11</f>
        <v>42586</v>
      </c>
      <c r="F11" t="str">
        <f>+A7</f>
        <v>E/Volume</v>
      </c>
      <c r="G11">
        <f>+E11-E5</f>
        <v>-214</v>
      </c>
      <c r="H11" t="str">
        <f>+IF(G11&lt;0,"Déf.","Fav.")</f>
        <v>Déf.</v>
      </c>
    </row>
    <row r="13" spans="1:11" x14ac:dyDescent="0.35">
      <c r="A13" t="s">
        <v>9</v>
      </c>
      <c r="C13" t="s">
        <v>1</v>
      </c>
      <c r="D13" t="s">
        <v>2</v>
      </c>
    </row>
    <row r="14" spans="1:11" x14ac:dyDescent="0.35">
      <c r="A14" s="3" t="s">
        <v>0</v>
      </c>
      <c r="B14" t="s">
        <v>3</v>
      </c>
      <c r="C14" s="4">
        <f>+I2</f>
        <v>0.57286432160804024</v>
      </c>
      <c r="D14" s="4">
        <f>+J2</f>
        <v>0.42713567839195982</v>
      </c>
    </row>
    <row r="15" spans="1:11" x14ac:dyDescent="0.35">
      <c r="A15" s="5">
        <f>+A9</f>
        <v>995</v>
      </c>
      <c r="B15" t="s">
        <v>4</v>
      </c>
      <c r="C15">
        <f>+C14*A15</f>
        <v>570</v>
      </c>
      <c r="D15">
        <f>+D14*A15</f>
        <v>425</v>
      </c>
    </row>
    <row r="16" spans="1:11" x14ac:dyDescent="0.35">
      <c r="B16" t="s">
        <v>5</v>
      </c>
      <c r="C16" s="1">
        <v>30</v>
      </c>
      <c r="D16" s="1">
        <v>62</v>
      </c>
      <c r="E16" t="s">
        <v>7</v>
      </c>
    </row>
    <row r="17" spans="1:8" x14ac:dyDescent="0.35">
      <c r="B17" t="s">
        <v>6</v>
      </c>
      <c r="C17">
        <f>+C15*C16</f>
        <v>17100</v>
      </c>
      <c r="D17">
        <f>+D15*D16</f>
        <v>26350</v>
      </c>
      <c r="E17">
        <f>+C17+D17</f>
        <v>43450</v>
      </c>
      <c r="F17" t="str">
        <f>+A13</f>
        <v>E/Mix</v>
      </c>
      <c r="G17">
        <f>+E17-E11</f>
        <v>864</v>
      </c>
      <c r="H17" t="str">
        <f>+IF(G17&lt;0,"Déf.","Fav.")</f>
        <v>Fav.</v>
      </c>
    </row>
    <row r="19" spans="1:8" x14ac:dyDescent="0.35">
      <c r="A19" t="s">
        <v>10</v>
      </c>
      <c r="C19" t="s">
        <v>1</v>
      </c>
      <c r="D19" t="s">
        <v>2</v>
      </c>
    </row>
    <row r="20" spans="1:8" x14ac:dyDescent="0.35">
      <c r="A20" s="3" t="s">
        <v>0</v>
      </c>
      <c r="B20" t="s">
        <v>3</v>
      </c>
      <c r="C20" s="5">
        <f>+C14</f>
        <v>0.57286432160804024</v>
      </c>
      <c r="D20" s="5">
        <f>+D14</f>
        <v>0.42713567839195982</v>
      </c>
    </row>
    <row r="21" spans="1:8" x14ac:dyDescent="0.35">
      <c r="A21" s="5">
        <f>+A15</f>
        <v>995</v>
      </c>
      <c r="B21" t="s">
        <v>4</v>
      </c>
      <c r="C21">
        <f>+C20*A21</f>
        <v>570</v>
      </c>
      <c r="D21">
        <f>+D20*A21</f>
        <v>425</v>
      </c>
      <c r="F21" t="s">
        <v>11</v>
      </c>
      <c r="G21">
        <f>+C23-C17</f>
        <v>-570</v>
      </c>
      <c r="H21" t="str">
        <f>+IF(G21&lt;0,"Déf.","Fav.")</f>
        <v>Déf.</v>
      </c>
    </row>
    <row r="22" spans="1:8" x14ac:dyDescent="0.35">
      <c r="B22" t="s">
        <v>5</v>
      </c>
      <c r="C22" s="4">
        <v>29</v>
      </c>
      <c r="D22" s="4">
        <v>65</v>
      </c>
      <c r="F22" t="s">
        <v>12</v>
      </c>
      <c r="G22">
        <f>+D23-D17</f>
        <v>1275</v>
      </c>
      <c r="H22" t="str">
        <f>+IF(G22&lt;0,"Déf.","Fav.")</f>
        <v>Fav.</v>
      </c>
    </row>
    <row r="23" spans="1:8" x14ac:dyDescent="0.35">
      <c r="B23" t="s">
        <v>6</v>
      </c>
      <c r="C23">
        <f>+C21*C22</f>
        <v>16530</v>
      </c>
      <c r="D23">
        <f>+D21*D22</f>
        <v>27625</v>
      </c>
      <c r="E23">
        <f>+C23+D23</f>
        <v>44155</v>
      </c>
      <c r="F23" t="str">
        <f>+A19</f>
        <v>E/Prix</v>
      </c>
      <c r="G23">
        <f>+E23-E17</f>
        <v>705</v>
      </c>
      <c r="H23" t="str">
        <f>+IF(G23&lt;0,"Déf.","Fav.")</f>
        <v>Fav.</v>
      </c>
    </row>
    <row r="24" spans="1:8" x14ac:dyDescent="0.35">
      <c r="E24" t="s">
        <v>7</v>
      </c>
    </row>
    <row r="26" spans="1:8" x14ac:dyDescent="0.35">
      <c r="F26" t="s">
        <v>13</v>
      </c>
      <c r="G26">
        <f>+E5</f>
        <v>42800</v>
      </c>
    </row>
    <row r="27" spans="1:8" x14ac:dyDescent="0.35">
      <c r="F27" t="str">
        <f>+F11</f>
        <v>E/Volume</v>
      </c>
      <c r="G27">
        <f>+G11</f>
        <v>-214</v>
      </c>
      <c r="H27" s="7">
        <f>+G27/$G$26</f>
        <v>-5.0000000000000001E-3</v>
      </c>
    </row>
    <row r="28" spans="1:8" x14ac:dyDescent="0.35">
      <c r="F28" t="str">
        <f>+F17</f>
        <v>E/Mix</v>
      </c>
      <c r="G28">
        <f>+G17</f>
        <v>864</v>
      </c>
      <c r="H28" s="7">
        <f t="shared" ref="H28:H30" si="0">+G28/$G$26</f>
        <v>2.0186915887850466E-2</v>
      </c>
    </row>
    <row r="29" spans="1:8" x14ac:dyDescent="0.35">
      <c r="F29" t="str">
        <f>+F21</f>
        <v>E/Prix PM</v>
      </c>
      <c r="G29">
        <f>+G21</f>
        <v>-570</v>
      </c>
      <c r="H29" s="7">
        <f t="shared" si="0"/>
        <v>-1.3317757009345794E-2</v>
      </c>
    </row>
    <row r="30" spans="1:8" x14ac:dyDescent="0.35">
      <c r="F30" t="str">
        <f>+F22</f>
        <v>E/Prix GM</v>
      </c>
      <c r="G30">
        <f>+G22</f>
        <v>1275</v>
      </c>
      <c r="H30" s="7">
        <f t="shared" si="0"/>
        <v>2.9789719626168224E-2</v>
      </c>
    </row>
    <row r="31" spans="1:8" x14ac:dyDescent="0.35">
      <c r="F31" t="s">
        <v>14</v>
      </c>
      <c r="G31">
        <f>+SUM(G26:G30)</f>
        <v>44155</v>
      </c>
      <c r="H31" s="7">
        <f>+SUM(H26:H30)</f>
        <v>3.1658878504672895E-2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9C144-28CC-4BB4-932C-AF4D0002E173}">
  <dimension ref="A2:O35"/>
  <sheetViews>
    <sheetView tabSelected="1" topLeftCell="A25" zoomScale="160" zoomScaleNormal="160" workbookViewId="0">
      <selection activeCell="A30" sqref="A30"/>
    </sheetView>
  </sheetViews>
  <sheetFormatPr baseColWidth="10" defaultRowHeight="14.5" x14ac:dyDescent="0.35"/>
  <cols>
    <col min="8" max="8" width="14.54296875" bestFit="1" customWidth="1"/>
  </cols>
  <sheetData>
    <row r="2" spans="1:15" x14ac:dyDescent="0.35">
      <c r="C2" t="s">
        <v>3</v>
      </c>
      <c r="D2" t="s">
        <v>4</v>
      </c>
      <c r="E2" t="s">
        <v>5</v>
      </c>
      <c r="F2" t="s">
        <v>7</v>
      </c>
      <c r="I2" t="s">
        <v>15</v>
      </c>
      <c r="K2" t="s">
        <v>3</v>
      </c>
      <c r="L2" t="s">
        <v>4</v>
      </c>
      <c r="M2" t="s">
        <v>5</v>
      </c>
      <c r="N2" t="s">
        <v>7</v>
      </c>
    </row>
    <row r="3" spans="1:15" x14ac:dyDescent="0.35">
      <c r="A3" t="s">
        <v>15</v>
      </c>
      <c r="B3" t="s">
        <v>16</v>
      </c>
      <c r="C3" s="10">
        <v>0.9</v>
      </c>
      <c r="D3" s="12">
        <f>+C3*D5</f>
        <v>2.7</v>
      </c>
      <c r="E3" s="9">
        <v>0.04</v>
      </c>
      <c r="F3" s="15">
        <f>+D3*E3</f>
        <v>0.10800000000000001</v>
      </c>
      <c r="I3" s="5">
        <v>90000</v>
      </c>
      <c r="J3" t="s">
        <v>16</v>
      </c>
      <c r="K3" s="17">
        <v>0.85</v>
      </c>
      <c r="L3" s="12">
        <f>+K3*L5</f>
        <v>2.5924999999999998</v>
      </c>
      <c r="M3" s="19">
        <v>0.05</v>
      </c>
      <c r="N3" s="15">
        <f>+L3*M3</f>
        <v>0.12962499999999999</v>
      </c>
    </row>
    <row r="4" spans="1:15" x14ac:dyDescent="0.35">
      <c r="A4" s="8">
        <v>100000</v>
      </c>
      <c r="B4" t="s">
        <v>17</v>
      </c>
      <c r="C4" s="10">
        <v>0.1</v>
      </c>
      <c r="D4" s="12">
        <f>+C4*D5</f>
        <v>0.30000000000000004</v>
      </c>
      <c r="E4" s="9">
        <v>1</v>
      </c>
      <c r="F4" s="15">
        <f>+D4*E4</f>
        <v>0.30000000000000004</v>
      </c>
      <c r="J4" t="s">
        <v>17</v>
      </c>
      <c r="K4" s="17">
        <v>0.15</v>
      </c>
      <c r="L4" s="12">
        <f>+K4*L5</f>
        <v>0.45749999999999996</v>
      </c>
      <c r="M4" s="19">
        <v>1.04</v>
      </c>
      <c r="N4" s="15">
        <f>+L4*M4</f>
        <v>0.4758</v>
      </c>
    </row>
    <row r="5" spans="1:15" x14ac:dyDescent="0.35">
      <c r="B5" t="s">
        <v>7</v>
      </c>
      <c r="C5">
        <f>+C3+C4</f>
        <v>1</v>
      </c>
      <c r="D5" s="13">
        <v>3</v>
      </c>
      <c r="F5" s="16">
        <f>+F3+F4</f>
        <v>0.40800000000000003</v>
      </c>
      <c r="G5" s="11">
        <f>+F5*A4</f>
        <v>40800</v>
      </c>
      <c r="J5" t="s">
        <v>7</v>
      </c>
      <c r="K5" s="6">
        <f>+K3+K4</f>
        <v>1</v>
      </c>
      <c r="L5" s="18">
        <v>3.05</v>
      </c>
      <c r="N5" s="16">
        <f>+N3+N4</f>
        <v>0.60542499999999999</v>
      </c>
      <c r="O5">
        <f>+N5*I3</f>
        <v>54488.25</v>
      </c>
    </row>
    <row r="7" spans="1:15" x14ac:dyDescent="0.35">
      <c r="A7" t="s">
        <v>8</v>
      </c>
      <c r="C7" t="s">
        <v>3</v>
      </c>
      <c r="D7" t="s">
        <v>4</v>
      </c>
      <c r="E7" t="s">
        <v>5</v>
      </c>
      <c r="F7" t="s">
        <v>7</v>
      </c>
    </row>
    <row r="8" spans="1:15" x14ac:dyDescent="0.35">
      <c r="A8" t="s">
        <v>15</v>
      </c>
      <c r="B8" t="s">
        <v>16</v>
      </c>
      <c r="C8" s="10">
        <v>0.9</v>
      </c>
      <c r="D8" s="12">
        <f>+C8*D10</f>
        <v>2.7</v>
      </c>
      <c r="E8" s="9">
        <v>0.04</v>
      </c>
      <c r="F8" s="15">
        <f>+D8*E8</f>
        <v>0.10800000000000001</v>
      </c>
    </row>
    <row r="9" spans="1:15" x14ac:dyDescent="0.35">
      <c r="A9" s="20">
        <v>90000</v>
      </c>
      <c r="B9" t="s">
        <v>17</v>
      </c>
      <c r="C9" s="10">
        <v>0.1</v>
      </c>
      <c r="D9" s="12">
        <f>+C9*D10</f>
        <v>0.30000000000000004</v>
      </c>
      <c r="E9" s="9">
        <v>1</v>
      </c>
      <c r="F9" s="15">
        <f>+D9*E9</f>
        <v>0.30000000000000004</v>
      </c>
      <c r="G9" t="str">
        <f>+A7</f>
        <v>E/Volume</v>
      </c>
    </row>
    <row r="10" spans="1:15" x14ac:dyDescent="0.35">
      <c r="B10" t="s">
        <v>7</v>
      </c>
      <c r="C10">
        <f>+C8+C9</f>
        <v>1</v>
      </c>
      <c r="D10" s="13">
        <v>3</v>
      </c>
      <c r="F10" s="16">
        <f>+F8+F9</f>
        <v>0.40800000000000003</v>
      </c>
      <c r="G10" s="11">
        <f>+F10*A9</f>
        <v>36720</v>
      </c>
      <c r="H10" s="14">
        <f>+G10-G5</f>
        <v>-4080</v>
      </c>
      <c r="I10" t="str">
        <f>+IF(H10&lt;0,"Fav.","Déf.")</f>
        <v>Fav.</v>
      </c>
    </row>
    <row r="12" spans="1:15" x14ac:dyDescent="0.35">
      <c r="A12" t="s">
        <v>9</v>
      </c>
      <c r="C12" t="s">
        <v>3</v>
      </c>
      <c r="D12" t="s">
        <v>4</v>
      </c>
      <c r="E12" t="s">
        <v>5</v>
      </c>
      <c r="F12" t="s">
        <v>7</v>
      </c>
    </row>
    <row r="13" spans="1:15" x14ac:dyDescent="0.35">
      <c r="A13" t="s">
        <v>15</v>
      </c>
      <c r="B13" t="s">
        <v>16</v>
      </c>
      <c r="C13" s="21">
        <f>+K3</f>
        <v>0.85</v>
      </c>
      <c r="D13" s="12">
        <f>+C13*D15</f>
        <v>2.5499999999999998</v>
      </c>
      <c r="E13" s="9">
        <v>0.04</v>
      </c>
      <c r="F13" s="15">
        <f>+D13*E13</f>
        <v>0.10199999999999999</v>
      </c>
    </row>
    <row r="14" spans="1:15" x14ac:dyDescent="0.35">
      <c r="A14" s="5">
        <v>90000</v>
      </c>
      <c r="B14" t="s">
        <v>17</v>
      </c>
      <c r="C14" s="21">
        <f>+K4</f>
        <v>0.15</v>
      </c>
      <c r="D14" s="12">
        <f>+C14*D15</f>
        <v>0.44999999999999996</v>
      </c>
      <c r="E14" s="9">
        <v>1</v>
      </c>
      <c r="F14" s="15">
        <f>+D14*E14</f>
        <v>0.44999999999999996</v>
      </c>
      <c r="G14" t="str">
        <f>+A12</f>
        <v>E/Mix</v>
      </c>
    </row>
    <row r="15" spans="1:15" x14ac:dyDescent="0.35">
      <c r="B15" t="s">
        <v>7</v>
      </c>
      <c r="C15">
        <f>+C13+C14</f>
        <v>1</v>
      </c>
      <c r="D15" s="13">
        <v>3</v>
      </c>
      <c r="F15" s="16">
        <f>+F13+F14</f>
        <v>0.55199999999999994</v>
      </c>
      <c r="G15" s="11">
        <f>+F15*A14</f>
        <v>49679.999999999993</v>
      </c>
      <c r="H15" s="14">
        <f>+G15-G10</f>
        <v>12959.999999999993</v>
      </c>
      <c r="I15" t="str">
        <f>+IF(H15&lt;0,"Fav.","Déf.")</f>
        <v>Déf.</v>
      </c>
    </row>
    <row r="17" spans="1:9" x14ac:dyDescent="0.35">
      <c r="A17" t="s">
        <v>18</v>
      </c>
      <c r="C17" t="s">
        <v>3</v>
      </c>
      <c r="D17" t="s">
        <v>4</v>
      </c>
      <c r="E17" t="s">
        <v>5</v>
      </c>
      <c r="F17" t="s">
        <v>7</v>
      </c>
    </row>
    <row r="18" spans="1:9" x14ac:dyDescent="0.35">
      <c r="A18" t="s">
        <v>15</v>
      </c>
      <c r="B18" t="s">
        <v>16</v>
      </c>
      <c r="C18" s="17">
        <f>+C13</f>
        <v>0.85</v>
      </c>
      <c r="D18" s="12">
        <f>+C18*D20</f>
        <v>2.5924999999999998</v>
      </c>
      <c r="E18" s="9">
        <v>0.04</v>
      </c>
      <c r="F18" s="15">
        <f>+D18*E18</f>
        <v>0.1037</v>
      </c>
    </row>
    <row r="19" spans="1:9" x14ac:dyDescent="0.35">
      <c r="A19" s="5">
        <v>90000</v>
      </c>
      <c r="B19" t="s">
        <v>17</v>
      </c>
      <c r="C19" s="17">
        <f>+C14</f>
        <v>0.15</v>
      </c>
      <c r="D19" s="12">
        <f>+C19*D20</f>
        <v>0.45749999999999996</v>
      </c>
      <c r="E19" s="9">
        <v>1</v>
      </c>
      <c r="F19" s="15">
        <f>+D19*E19</f>
        <v>0.45749999999999996</v>
      </c>
      <c r="G19" t="str">
        <f>+A17</f>
        <v>E/Quantité</v>
      </c>
    </row>
    <row r="20" spans="1:9" x14ac:dyDescent="0.35">
      <c r="B20" t="s">
        <v>7</v>
      </c>
      <c r="C20">
        <f>+C18+C19</f>
        <v>1</v>
      </c>
      <c r="D20" s="22">
        <v>3.05</v>
      </c>
      <c r="F20" s="16">
        <f>+F18+F19</f>
        <v>0.56119999999999992</v>
      </c>
      <c r="G20" s="11">
        <f>+F20*A19</f>
        <v>50507.999999999993</v>
      </c>
      <c r="H20" s="14">
        <f>+G20-G15</f>
        <v>828</v>
      </c>
      <c r="I20" t="str">
        <f>+IF(H20&lt;0,"Fav.","Déf.")</f>
        <v>Déf.</v>
      </c>
    </row>
    <row r="22" spans="1:9" x14ac:dyDescent="0.35">
      <c r="A22" t="s">
        <v>10</v>
      </c>
      <c r="C22" t="s">
        <v>3</v>
      </c>
      <c r="D22" t="s">
        <v>4</v>
      </c>
      <c r="E22" t="s">
        <v>5</v>
      </c>
      <c r="F22" t="s">
        <v>7</v>
      </c>
    </row>
    <row r="23" spans="1:9" x14ac:dyDescent="0.35">
      <c r="A23" t="s">
        <v>15</v>
      </c>
      <c r="B23" t="s">
        <v>16</v>
      </c>
      <c r="C23" s="17">
        <f>+C18</f>
        <v>0.85</v>
      </c>
      <c r="D23" s="12">
        <f>+C23*D25</f>
        <v>2.5924999999999998</v>
      </c>
      <c r="E23" s="23">
        <f>+M3</f>
        <v>0.05</v>
      </c>
      <c r="F23" s="15">
        <f>+D23*E23</f>
        <v>0.12962499999999999</v>
      </c>
      <c r="G23" t="s">
        <v>19</v>
      </c>
      <c r="H23" s="11">
        <f>+(F23-F18)*A24</f>
        <v>2333.2499999999991</v>
      </c>
    </row>
    <row r="24" spans="1:9" x14ac:dyDescent="0.35">
      <c r="A24" s="5">
        <v>90000</v>
      </c>
      <c r="B24" t="s">
        <v>17</v>
      </c>
      <c r="C24" s="17">
        <f>+C19</f>
        <v>0.15</v>
      </c>
      <c r="D24" s="12">
        <f>+C24*D25</f>
        <v>0.45749999999999996</v>
      </c>
      <c r="E24" s="23">
        <f>+M4</f>
        <v>1.04</v>
      </c>
      <c r="F24" s="15">
        <f>+D24*E24</f>
        <v>0.4758</v>
      </c>
      <c r="G24" t="s">
        <v>20</v>
      </c>
      <c r="H24" s="11">
        <f>+(F24-F19)*A24</f>
        <v>1647.0000000000034</v>
      </c>
    </row>
    <row r="25" spans="1:9" x14ac:dyDescent="0.35">
      <c r="B25" t="s">
        <v>7</v>
      </c>
      <c r="C25">
        <f>+C23+C24</f>
        <v>1</v>
      </c>
      <c r="D25" s="18">
        <v>3.05</v>
      </c>
      <c r="F25" s="16">
        <f>+F23+F24</f>
        <v>0.60542499999999999</v>
      </c>
      <c r="G25" s="11">
        <f>+F25*A24</f>
        <v>54488.25</v>
      </c>
      <c r="H25" s="14">
        <f>+G25-G20</f>
        <v>3980.2500000000073</v>
      </c>
      <c r="I25" t="str">
        <f>+IF(H25&lt;0,"Fav.","Déf.")</f>
        <v>Déf.</v>
      </c>
    </row>
    <row r="26" spans="1:9" x14ac:dyDescent="0.35">
      <c r="G26" t="str">
        <f>+A22</f>
        <v>E/Prix</v>
      </c>
    </row>
    <row r="28" spans="1:9" x14ac:dyDescent="0.35">
      <c r="G28" t="s">
        <v>21</v>
      </c>
      <c r="H28" s="11">
        <f>+G5</f>
        <v>40800</v>
      </c>
    </row>
    <row r="29" spans="1:9" x14ac:dyDescent="0.35">
      <c r="G29" t="str">
        <f>+G9</f>
        <v>E/Volume</v>
      </c>
      <c r="H29" s="11">
        <f>+H10</f>
        <v>-4080</v>
      </c>
      <c r="I29" s="7">
        <f>+H29/$H$28</f>
        <v>-0.1</v>
      </c>
    </row>
    <row r="30" spans="1:9" x14ac:dyDescent="0.35">
      <c r="G30" t="s">
        <v>23</v>
      </c>
      <c r="H30" s="11">
        <f>+H28+H29</f>
        <v>36720</v>
      </c>
    </row>
    <row r="31" spans="1:9" x14ac:dyDescent="0.35">
      <c r="G31" t="str">
        <f>+G14</f>
        <v>E/Mix</v>
      </c>
      <c r="H31" s="11">
        <f>+H15</f>
        <v>12959.999999999993</v>
      </c>
      <c r="I31" s="7">
        <f t="shared" ref="I31:I34" si="0">+H31/$H$28</f>
        <v>0.31764705882352923</v>
      </c>
    </row>
    <row r="32" spans="1:9" x14ac:dyDescent="0.35">
      <c r="G32" t="str">
        <f>+G19</f>
        <v>E/Quantité</v>
      </c>
      <c r="H32" s="11">
        <f>+H20</f>
        <v>828</v>
      </c>
      <c r="I32" s="7">
        <f t="shared" si="0"/>
        <v>2.0294117647058824E-2</v>
      </c>
    </row>
    <row r="33" spans="7:9" x14ac:dyDescent="0.35">
      <c r="G33" t="str">
        <f>+G23</f>
        <v>E/Prix S</v>
      </c>
      <c r="H33" s="11">
        <f>+H23</f>
        <v>2333.2499999999991</v>
      </c>
      <c r="I33" s="7">
        <f t="shared" si="0"/>
        <v>5.7187499999999974E-2</v>
      </c>
    </row>
    <row r="34" spans="7:9" x14ac:dyDescent="0.35">
      <c r="G34" t="str">
        <f>+G24</f>
        <v>E/Prix C</v>
      </c>
      <c r="H34" s="11">
        <f>+H24</f>
        <v>1647.0000000000034</v>
      </c>
      <c r="I34" s="7">
        <f t="shared" si="0"/>
        <v>4.0367647058823612E-2</v>
      </c>
    </row>
    <row r="35" spans="7:9" x14ac:dyDescent="0.35">
      <c r="G35" t="s">
        <v>22</v>
      </c>
      <c r="H35" s="11">
        <f>+SUM(H30:H34)</f>
        <v>54488.249999999993</v>
      </c>
      <c r="I35" s="7">
        <f>+SUM(I28:I34)</f>
        <v>0.33549632352941167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Cas poly</vt:lpstr>
      <vt:lpstr>Cas St Gabin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de-la-villarmois</dc:creator>
  <cp:lastModifiedBy>olivier de-la-villarmois</cp:lastModifiedBy>
  <dcterms:created xsi:type="dcterms:W3CDTF">2025-07-05T13:17:29Z</dcterms:created>
  <dcterms:modified xsi:type="dcterms:W3CDTF">2025-07-07T07:05:07Z</dcterms:modified>
</cp:coreProperties>
</file>