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a0b5d17a29092591/Desktop/Cours/IAE/MBAIP/Océan Indien-MBA/Cours et cas/Corrigé cas/"/>
    </mc:Choice>
  </mc:AlternateContent>
  <xr:revisionPtr revIDLastSave="30" documentId="13_ncr:1_{768580D8-5F38-4C2C-B511-BF441CF8BB6C}" xr6:coauthVersionLast="47" xr6:coauthVersionMax="47" xr10:uidLastSave="{245A69EE-14AA-427D-9B8C-2E98C26C415C}"/>
  <bookViews>
    <workbookView xWindow="-110" yWindow="-110" windowWidth="22780" windowHeight="14540" activeTab="1" xr2:uid="{00000000-000D-0000-FFFF-FFFF00000000}"/>
  </bookViews>
  <sheets>
    <sheet name="Bilan d'ouverture" sheetId="1" r:id="rId1"/>
    <sheet name="Mois d'activité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01" i="2" l="1"/>
  <c r="G296" i="2"/>
  <c r="G288" i="2"/>
  <c r="G275" i="2"/>
  <c r="G270" i="2"/>
  <c r="G261" i="2"/>
  <c r="G262" i="2"/>
  <c r="G249" i="2"/>
  <c r="G244" i="2"/>
  <c r="G236" i="2"/>
  <c r="G234" i="2"/>
  <c r="G224" i="2"/>
  <c r="G219" i="2"/>
  <c r="G211" i="2"/>
  <c r="G186" i="2"/>
  <c r="G183" i="2"/>
  <c r="G160" i="2"/>
  <c r="G135" i="2"/>
  <c r="G133" i="2"/>
  <c r="B37" i="1"/>
  <c r="B59" i="1"/>
  <c r="B82" i="1"/>
  <c r="B17" i="2"/>
  <c r="B42" i="2"/>
  <c r="B67" i="2"/>
  <c r="B92" i="2"/>
  <c r="B117" i="2"/>
  <c r="B142" i="2"/>
  <c r="B167" i="2"/>
  <c r="B193" i="2"/>
  <c r="B218" i="2"/>
  <c r="B243" i="2"/>
  <c r="B269" i="2"/>
  <c r="B295" i="2"/>
  <c r="D92" i="2"/>
  <c r="D117" i="2"/>
  <c r="D142" i="2"/>
  <c r="D167" i="2"/>
  <c r="D193" i="2"/>
  <c r="D218" i="2"/>
  <c r="D243" i="2"/>
  <c r="D269" i="2"/>
  <c r="D81" i="1"/>
  <c r="D16" i="2"/>
  <c r="D41" i="2"/>
  <c r="D66" i="2"/>
  <c r="G158" i="2"/>
  <c r="G184" i="2"/>
  <c r="G209" i="2"/>
  <c r="D80" i="1"/>
  <c r="D15" i="2"/>
  <c r="D40" i="2"/>
  <c r="D65" i="2"/>
  <c r="D90" i="2"/>
  <c r="D115" i="2"/>
  <c r="D140" i="2"/>
  <c r="D165" i="2"/>
  <c r="D191" i="2"/>
  <c r="D216" i="2"/>
  <c r="B57" i="1"/>
  <c r="B80" i="1"/>
  <c r="B15" i="2"/>
  <c r="B40" i="2"/>
  <c r="B65" i="2"/>
  <c r="B90" i="2"/>
  <c r="B115" i="2"/>
  <c r="B140" i="2"/>
  <c r="B165" i="2"/>
  <c r="B191" i="2"/>
  <c r="G181" i="2"/>
  <c r="B52" i="1"/>
  <c r="B75" i="1"/>
  <c r="B10" i="2"/>
  <c r="B35" i="2"/>
  <c r="B60" i="2"/>
  <c r="B85" i="2"/>
  <c r="B110" i="2"/>
  <c r="D91" i="2"/>
  <c r="D28" i="1"/>
  <c r="D50" i="1"/>
  <c r="D73" i="1"/>
  <c r="B192" i="2"/>
  <c r="B217" i="2"/>
  <c r="B242" i="2"/>
  <c r="B268" i="2"/>
  <c r="B294" i="2"/>
  <c r="G287" i="2"/>
  <c r="G260" i="2"/>
  <c r="G206" i="2"/>
  <c r="G231" i="2"/>
  <c r="G257" i="2"/>
  <c r="G283" i="2"/>
  <c r="G208" i="2"/>
  <c r="G233" i="2"/>
  <c r="G259" i="2"/>
  <c r="G285" i="2"/>
  <c r="G286" i="2"/>
  <c r="G292" i="2"/>
  <c r="G243" i="2"/>
  <c r="G269" i="2"/>
  <c r="G295" i="2"/>
  <c r="D287" i="2"/>
  <c r="G266" i="2"/>
  <c r="D261" i="2"/>
  <c r="G240" i="2"/>
  <c r="D235" i="2"/>
  <c r="G215" i="2"/>
  <c r="D210" i="2"/>
  <c r="G190" i="2"/>
  <c r="G194" i="2"/>
  <c r="G199" i="2"/>
  <c r="D185" i="2"/>
  <c r="G164" i="2"/>
  <c r="G168" i="2"/>
  <c r="G173" i="2"/>
  <c r="D159" i="2"/>
  <c r="G139" i="2"/>
  <c r="G143" i="2"/>
  <c r="G148" i="2"/>
  <c r="D134" i="2"/>
  <c r="D295" i="2"/>
  <c r="D116" i="2"/>
  <c r="D141" i="2"/>
  <c r="D166" i="2"/>
  <c r="D192" i="2"/>
  <c r="D217" i="2"/>
  <c r="D242" i="2"/>
  <c r="D268" i="2"/>
  <c r="D294" i="2"/>
  <c r="D241" i="2"/>
  <c r="D267" i="2"/>
  <c r="D293" i="2"/>
  <c r="B216" i="2"/>
  <c r="B241" i="2"/>
  <c r="B267" i="2"/>
  <c r="B293" i="2"/>
  <c r="D8" i="2"/>
  <c r="D33" i="2"/>
  <c r="D58" i="2"/>
  <c r="D83" i="2"/>
  <c r="D108" i="2"/>
  <c r="D133" i="2"/>
  <c r="D158" i="2"/>
  <c r="D184" i="2"/>
  <c r="D209" i="2"/>
  <c r="D234" i="2"/>
  <c r="D260" i="2"/>
  <c r="D286" i="2"/>
  <c r="B135" i="2"/>
  <c r="B160" i="2"/>
  <c r="B186" i="2"/>
  <c r="B211" i="2"/>
  <c r="B236" i="2"/>
  <c r="B262" i="2"/>
  <c r="B288" i="2"/>
  <c r="B29" i="1"/>
  <c r="B51" i="1"/>
  <c r="B74" i="1"/>
  <c r="B9" i="2"/>
  <c r="B34" i="2"/>
  <c r="B59" i="2"/>
  <c r="B84" i="2"/>
  <c r="B109" i="2"/>
  <c r="B134" i="2"/>
  <c r="B159" i="2"/>
  <c r="B185" i="2"/>
  <c r="B210" i="2"/>
  <c r="B235" i="2"/>
  <c r="B261" i="2"/>
  <c r="B287" i="2"/>
  <c r="B28" i="1"/>
  <c r="B50" i="1"/>
  <c r="B73" i="1"/>
  <c r="B8" i="2"/>
  <c r="B33" i="2"/>
  <c r="B58" i="2"/>
  <c r="B83" i="2"/>
  <c r="B108" i="2"/>
  <c r="B133" i="2"/>
  <c r="B158" i="2"/>
  <c r="B184" i="2"/>
  <c r="B209" i="2"/>
  <c r="B234" i="2"/>
  <c r="B260" i="2"/>
  <c r="B286" i="2"/>
  <c r="B66" i="2"/>
  <c r="B91" i="2"/>
  <c r="B116" i="2"/>
  <c r="B141" i="2"/>
  <c r="D9" i="2"/>
  <c r="D34" i="2"/>
  <c r="D59" i="2"/>
  <c r="D84" i="2"/>
  <c r="D109" i="2"/>
  <c r="D42" i="2"/>
  <c r="D67" i="2"/>
  <c r="B36" i="1"/>
  <c r="B58" i="1"/>
  <c r="B81" i="1"/>
  <c r="B16" i="2"/>
  <c r="D74" i="1"/>
  <c r="D77" i="1"/>
  <c r="D84" i="1"/>
  <c r="D86" i="1"/>
  <c r="B77" i="1"/>
  <c r="B84" i="1"/>
  <c r="B86" i="1"/>
  <c r="B54" i="1"/>
  <c r="B61" i="1"/>
  <c r="B63" i="1"/>
  <c r="D29" i="1"/>
  <c r="D51" i="1"/>
  <c r="D54" i="1"/>
  <c r="D61" i="1"/>
  <c r="D63" i="1"/>
  <c r="B35" i="1"/>
  <c r="B39" i="1"/>
  <c r="D39" i="1"/>
  <c r="D32" i="1"/>
  <c r="D10" i="1"/>
  <c r="D17" i="1"/>
  <c r="B17" i="1"/>
  <c r="D41" i="1"/>
  <c r="B32" i="1"/>
  <c r="B41" i="1"/>
  <c r="D19" i="1"/>
  <c r="B10" i="1"/>
  <c r="B19" i="1"/>
  <c r="D290" i="2"/>
  <c r="D297" i="2"/>
  <c r="D301" i="2"/>
  <c r="B290" i="2"/>
  <c r="B297" i="2"/>
  <c r="B301" i="2"/>
  <c r="D264" i="2"/>
  <c r="D271" i="2"/>
  <c r="D275" i="2"/>
  <c r="B264" i="2"/>
  <c r="B271" i="2"/>
  <c r="B275" i="2"/>
  <c r="D238" i="2"/>
  <c r="D245" i="2"/>
  <c r="D249" i="2"/>
  <c r="B238" i="2"/>
  <c r="B245" i="2"/>
  <c r="B249" i="2"/>
  <c r="D213" i="2"/>
  <c r="D220" i="2"/>
  <c r="D224" i="2"/>
  <c r="B213" i="2"/>
  <c r="B220" i="2"/>
  <c r="B224" i="2"/>
  <c r="D188" i="2"/>
  <c r="D195" i="2"/>
  <c r="D199" i="2"/>
  <c r="B188" i="2"/>
  <c r="B195" i="2"/>
  <c r="B199" i="2"/>
  <c r="D162" i="2"/>
  <c r="D169" i="2"/>
  <c r="D173" i="2"/>
  <c r="B162" i="2"/>
  <c r="B169" i="2"/>
  <c r="B173" i="2"/>
  <c r="D137" i="2"/>
  <c r="D144" i="2"/>
  <c r="D148" i="2"/>
  <c r="B137" i="2"/>
  <c r="B144" i="2"/>
  <c r="B148" i="2"/>
  <c r="D112" i="2"/>
  <c r="D119" i="2"/>
  <c r="D123" i="2"/>
  <c r="B112" i="2"/>
  <c r="B119" i="2"/>
  <c r="B123" i="2"/>
  <c r="D87" i="2"/>
  <c r="D94" i="2"/>
  <c r="D98" i="2"/>
  <c r="B87" i="2"/>
  <c r="B94" i="2"/>
  <c r="B98" i="2"/>
  <c r="D62" i="2"/>
  <c r="D69" i="2"/>
  <c r="D73" i="2"/>
  <c r="B62" i="2"/>
  <c r="B69" i="2"/>
  <c r="B73" i="2"/>
  <c r="D37" i="2"/>
  <c r="D44" i="2"/>
  <c r="D48" i="2"/>
  <c r="B37" i="2"/>
  <c r="B44" i="2"/>
  <c r="B48" i="2"/>
  <c r="D12" i="2"/>
  <c r="D17" i="2"/>
  <c r="D19" i="2"/>
  <c r="D23" i="2"/>
  <c r="B12" i="2"/>
  <c r="B19" i="2"/>
  <c r="B23" i="2"/>
</calcChain>
</file>

<file path=xl/sharedStrings.xml><?xml version="1.0" encoding="utf-8"?>
<sst xmlns="http://schemas.openxmlformats.org/spreadsheetml/2006/main" count="543" uniqueCount="75">
  <si>
    <t>Montant</t>
  </si>
  <si>
    <t>ACTIF</t>
  </si>
  <si>
    <t>PASSIF</t>
  </si>
  <si>
    <t>Actif immobilisé</t>
  </si>
  <si>
    <t>Actif circulant</t>
  </si>
  <si>
    <t>Capitaux propres</t>
  </si>
  <si>
    <t>Dettes</t>
  </si>
  <si>
    <t>Total 1</t>
  </si>
  <si>
    <t>Total 2</t>
  </si>
  <si>
    <t>Total 1 + 2</t>
  </si>
  <si>
    <t>Charges financières</t>
  </si>
  <si>
    <t>Produits financiers</t>
  </si>
  <si>
    <t xml:space="preserve">     Terrain</t>
  </si>
  <si>
    <t xml:space="preserve">     Construction</t>
  </si>
  <si>
    <t xml:space="preserve">     Autres immobilisations corporelles</t>
  </si>
  <si>
    <t xml:space="preserve">     Stock</t>
  </si>
  <si>
    <t xml:space="preserve">     Créances</t>
  </si>
  <si>
    <t xml:space="preserve">     Disponibilités</t>
  </si>
  <si>
    <t xml:space="preserve">     Capital social</t>
  </si>
  <si>
    <t xml:space="preserve">     Résultat de l’exercice</t>
  </si>
  <si>
    <t xml:space="preserve">     Fournisseurs</t>
  </si>
  <si>
    <t xml:space="preserve">     Autres dettes</t>
  </si>
  <si>
    <t xml:space="preserve">     Emprunts</t>
  </si>
  <si>
    <t>Bilan 4/01/N</t>
  </si>
  <si>
    <t>Bilan 7/01/N</t>
  </si>
  <si>
    <t>Bilan 12/01/N</t>
  </si>
  <si>
    <t>Bilan 15/01/N</t>
  </si>
  <si>
    <t>Bilan 16/01/N</t>
  </si>
  <si>
    <t>Compte de résultat (16/01/N)</t>
  </si>
  <si>
    <t>Bilan 20/01/N</t>
  </si>
  <si>
    <t>Compte de résultat (20/01/N)</t>
  </si>
  <si>
    <t>Bilan 21/01/N</t>
  </si>
  <si>
    <t>Compte de résultat (21/01/N)</t>
  </si>
  <si>
    <t>Total général (Total 1 + 2)</t>
  </si>
  <si>
    <t>Bilan 22/01/N</t>
  </si>
  <si>
    <t>Compte de résultat (22/01/N)</t>
  </si>
  <si>
    <t>Bilan 23/01/N</t>
  </si>
  <si>
    <t>Compte de résultat (23/01/N)</t>
  </si>
  <si>
    <t>Bilan 28/01/N</t>
  </si>
  <si>
    <t>Compte de résultat (28/01/N)</t>
  </si>
  <si>
    <t>Bilan 29/01/N</t>
  </si>
  <si>
    <t>Opération : Achat de marchandise pour 4700€, paiement 50% au comptant et 50% à crédit</t>
  </si>
  <si>
    <t>Opération : Achat d'un ordinateur pour 1200€ paiement à crédit</t>
  </si>
  <si>
    <t>Opération : règlement de la moitié de la dette au fournisseur de l'ordinateur</t>
  </si>
  <si>
    <t>Opération : achat d'une camionette pour 10 000€, 1000€ est payé au comptant et le solde par emprunt</t>
  </si>
  <si>
    <t>Opération : Achat de 5 calculatrices à 25€ l'unité, eau: 640€, Electricité 800€, timbres postaux 108€</t>
  </si>
  <si>
    <t>Opération : vente de marchandises à Fabrice pour 12500€, règlement au comptant</t>
  </si>
  <si>
    <t>Opération : enregistrement des salaires (payés comptant) et des charges sociales (payées 15 février)</t>
  </si>
  <si>
    <t>Bilan d'ouverture Electrix</t>
  </si>
  <si>
    <t>Bilan d'ouverture Electrix (Mr Charles)</t>
  </si>
  <si>
    <t>Bilan d'ouverture Electrix (Mr Henri)</t>
  </si>
  <si>
    <t>Bilan d'ouverture Electrix (Mr Pierre)</t>
  </si>
  <si>
    <t>Bilan d'ouverture Electrix (Mr Perrin)</t>
  </si>
  <si>
    <t>Compte de résultat (29/01/N)</t>
  </si>
  <si>
    <t>Salaires nets : 7 000 €</t>
  </si>
  <si>
    <t>Charges sociales : 3 150 €</t>
  </si>
  <si>
    <t>Chiffre d'affaires</t>
  </si>
  <si>
    <t>Marge opérationnelle (marge brute)</t>
  </si>
  <si>
    <t>Autres produits d'exploitation</t>
  </si>
  <si>
    <t>Autres charges d'exploitation</t>
  </si>
  <si>
    <t>Résultat d'exploitation</t>
  </si>
  <si>
    <t>Impôt sur les résultats</t>
  </si>
  <si>
    <t>Résultat net des stés mises en équivalence</t>
  </si>
  <si>
    <t>Résultat net</t>
  </si>
  <si>
    <t>Opération : vente de marchandises à Paul pour 9500, règlement 40% au comptant (3 800€) et le solde le 29 janvier (5 700€)</t>
  </si>
  <si>
    <t>Opération : paiement de la facture de la campagne de publicité : 3 000€</t>
  </si>
  <si>
    <t>Opération : Remboursement de l'emprunt : 2 500€  et intérêts versés : 375€</t>
  </si>
  <si>
    <t>Opération : Paiement de 50% de le créance de Paul, le solde sera versé le 10 février (soit 2 850€)</t>
  </si>
  <si>
    <t>Charges salariales</t>
  </si>
  <si>
    <t>Coût d'achat des marchandises vendues</t>
  </si>
  <si>
    <t xml:space="preserve"> Les marchandises vendure sont valorisées 4 750€ dans le stock initial</t>
  </si>
  <si>
    <t>Les marchandises vendues sont valorisées 6 200€ dans le stock initial</t>
  </si>
  <si>
    <t xml:space="preserve">Frais généraux </t>
  </si>
  <si>
    <t>Frais généraux</t>
  </si>
  <si>
    <t>Résultat courant avant impôt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</si>
</sst>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)\ _€_ ;_ * \(#,##0.00\)\ _€_ ;_ * &quot;-&quot;??_)\ _€_ ;_ @_ "/>
    <numFmt numFmtId="165" formatCode="_ * #,##0_)\ _€_ ;_ * \(#,##0\)\ _€_ ;_ * &quot;-&quot;??_)\ _€_ ;_ @_ "/>
  </numFmts>
  <fonts count="16" x14ac:knownFonts="1">
    <font>
      <sz val="10"/>
      <name val="Arial"/>
    </font>
    <font>
      <b/>
      <sz val="14"/>
      <name val="Arial"/>
      <family val="2"/>
    </font>
    <font>
      <b/>
      <sz val="14"/>
      <name val="Arial Black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u/>
      <sz val="10"/>
      <color theme="10"/>
      <name val="Arial"/>
    </font>
    <font>
      <u/>
      <sz val="10"/>
      <color theme="11"/>
      <name val="Arial"/>
    </font>
    <font>
      <sz val="10"/>
      <name val="Arial"/>
    </font>
    <font>
      <sz val="14"/>
      <name val="Arial"/>
    </font>
    <font>
      <sz val="14"/>
      <name val="Times New Roman"/>
      <family val="1"/>
    </font>
    <font>
      <b/>
      <sz val="12"/>
      <color rgb="FFFF0000"/>
      <name val="Times New Roman"/>
    </font>
    <font>
      <b/>
      <sz val="12"/>
      <color rgb="FF0000FF"/>
      <name val="Times New Roman"/>
    </font>
    <font>
      <b/>
      <i/>
      <sz val="12"/>
      <color rgb="FF3366FF"/>
      <name val="Times New Roman"/>
    </font>
    <font>
      <b/>
      <sz val="12"/>
      <color rgb="FF3366FF"/>
      <name val="Times New Roman"/>
    </font>
    <font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200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72">
    <xf numFmtId="0" fontId="0" fillId="0" borderId="0" xfId="0"/>
    <xf numFmtId="0" fontId="5" fillId="0" borderId="3" xfId="0" applyFont="1" applyBorder="1"/>
    <xf numFmtId="0" fontId="3" fillId="0" borderId="3" xfId="0" applyFont="1" applyBorder="1"/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5" fillId="0" borderId="3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3" xfId="0" applyFont="1" applyBorder="1"/>
    <xf numFmtId="0" fontId="9" fillId="0" borderId="0" xfId="0" applyFont="1"/>
    <xf numFmtId="0" fontId="9" fillId="0" borderId="6" xfId="0" applyFont="1" applyBorder="1"/>
    <xf numFmtId="0" fontId="9" fillId="0" borderId="7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3" xfId="0" applyFont="1" applyBorder="1"/>
    <xf numFmtId="0" fontId="9" fillId="0" borderId="1" xfId="0" applyFont="1" applyBorder="1"/>
    <xf numFmtId="0" fontId="10" fillId="0" borderId="3" xfId="0" applyFont="1" applyBorder="1"/>
    <xf numFmtId="165" fontId="9" fillId="0" borderId="3" xfId="7" applyNumberFormat="1" applyFont="1" applyBorder="1"/>
    <xf numFmtId="165" fontId="9" fillId="0" borderId="4" xfId="7" applyNumberFormat="1" applyFont="1" applyBorder="1"/>
    <xf numFmtId="165" fontId="9" fillId="0" borderId="6" xfId="7" applyNumberFormat="1" applyFont="1" applyBorder="1"/>
    <xf numFmtId="165" fontId="9" fillId="0" borderId="5" xfId="7" applyNumberFormat="1" applyFont="1" applyBorder="1"/>
    <xf numFmtId="165" fontId="9" fillId="0" borderId="1" xfId="7" applyNumberFormat="1" applyFont="1" applyBorder="1"/>
    <xf numFmtId="165" fontId="9" fillId="0" borderId="2" xfId="7" applyNumberFormat="1" applyFont="1" applyBorder="1"/>
    <xf numFmtId="165" fontId="10" fillId="0" borderId="3" xfId="7" applyNumberFormat="1" applyFont="1" applyBorder="1"/>
    <xf numFmtId="165" fontId="5" fillId="0" borderId="3" xfId="7" applyNumberFormat="1" applyFont="1" applyBorder="1"/>
    <xf numFmtId="165" fontId="5" fillId="0" borderId="3" xfId="7" applyNumberFormat="1" applyFont="1" applyBorder="1" applyAlignment="1">
      <alignment horizontal="right"/>
    </xf>
    <xf numFmtId="0" fontId="3" fillId="0" borderId="0" xfId="0" applyFont="1"/>
    <xf numFmtId="0" fontId="11" fillId="0" borderId="0" xfId="0" applyFont="1"/>
    <xf numFmtId="165" fontId="3" fillId="0" borderId="0" xfId="7" applyNumberFormat="1" applyFont="1"/>
    <xf numFmtId="0" fontId="4" fillId="0" borderId="6" xfId="0" applyFont="1" applyBorder="1" applyAlignment="1">
      <alignment horizontal="center" vertical="center"/>
    </xf>
    <xf numFmtId="165" fontId="3" fillId="0" borderId="6" xfId="7" applyNumberFormat="1" applyFont="1" applyBorder="1"/>
    <xf numFmtId="0" fontId="4" fillId="0" borderId="6" xfId="0" applyFont="1" applyBorder="1" applyAlignment="1">
      <alignment vertical="center"/>
    </xf>
    <xf numFmtId="165" fontId="3" fillId="0" borderId="7" xfId="7" applyNumberFormat="1" applyFont="1" applyBorder="1"/>
    <xf numFmtId="0" fontId="3" fillId="0" borderId="4" xfId="0" applyFont="1" applyBorder="1"/>
    <xf numFmtId="165" fontId="3" fillId="0" borderId="4" xfId="7" applyNumberFormat="1" applyFont="1" applyBorder="1"/>
    <xf numFmtId="165" fontId="3" fillId="0" borderId="2" xfId="7" applyNumberFormat="1" applyFont="1" applyBorder="1"/>
    <xf numFmtId="165" fontId="3" fillId="0" borderId="3" xfId="7" applyNumberFormat="1" applyFont="1" applyBorder="1"/>
    <xf numFmtId="165" fontId="3" fillId="0" borderId="1" xfId="7" applyNumberFormat="1" applyFont="1" applyBorder="1"/>
    <xf numFmtId="165" fontId="3" fillId="0" borderId="5" xfId="7" applyNumberFormat="1" applyFont="1" applyBorder="1"/>
    <xf numFmtId="165" fontId="11" fillId="0" borderId="3" xfId="7" applyNumberFormat="1" applyFont="1" applyBorder="1"/>
    <xf numFmtId="165" fontId="11" fillId="0" borderId="1" xfId="7" applyNumberFormat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5" fontId="12" fillId="0" borderId="1" xfId="7" applyNumberFormat="1" applyFont="1" applyBorder="1"/>
    <xf numFmtId="4" fontId="3" fillId="0" borderId="0" xfId="0" applyNumberFormat="1" applyFont="1" applyAlignment="1">
      <alignment horizontal="right"/>
    </xf>
    <xf numFmtId="4" fontId="3" fillId="0" borderId="0" xfId="0" applyNumberFormat="1" applyFont="1"/>
    <xf numFmtId="0" fontId="4" fillId="0" borderId="0" xfId="0" applyFont="1"/>
    <xf numFmtId="4" fontId="12" fillId="0" borderId="0" xfId="0" applyNumberFormat="1" applyFont="1"/>
    <xf numFmtId="0" fontId="3" fillId="0" borderId="8" xfId="0" applyFont="1" applyBorder="1"/>
    <xf numFmtId="0" fontId="3" fillId="0" borderId="2" xfId="0" applyFont="1" applyBorder="1"/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4" fillId="0" borderId="8" xfId="0" applyFont="1" applyBorder="1"/>
    <xf numFmtId="0" fontId="3" fillId="0" borderId="10" xfId="0" applyFont="1" applyBorder="1"/>
    <xf numFmtId="0" fontId="4" fillId="0" borderId="13" xfId="0" applyFont="1" applyBorder="1" applyAlignment="1">
      <alignment horizontal="center"/>
    </xf>
    <xf numFmtId="4" fontId="11" fillId="0" borderId="0" xfId="0" applyNumberFormat="1" applyFont="1" applyAlignment="1">
      <alignment horizontal="right"/>
    </xf>
    <xf numFmtId="0" fontId="13" fillId="0" borderId="0" xfId="0" applyFont="1"/>
    <xf numFmtId="165" fontId="14" fillId="0" borderId="3" xfId="7" applyNumberFormat="1" applyFont="1" applyBorder="1"/>
    <xf numFmtId="165" fontId="3" fillId="0" borderId="7" xfId="7" applyNumberFormat="1" applyFont="1" applyBorder="1" applyAlignment="1">
      <alignment horizontal="center"/>
    </xf>
    <xf numFmtId="165" fontId="3" fillId="0" borderId="1" xfId="7" applyNumberFormat="1" applyFont="1" applyBorder="1" applyAlignment="1">
      <alignment horizontal="center"/>
    </xf>
    <xf numFmtId="165" fontId="4" fillId="0" borderId="7" xfId="7" applyNumberFormat="1" applyFont="1" applyBorder="1" applyAlignment="1">
      <alignment horizontal="center"/>
    </xf>
    <xf numFmtId="165" fontId="11" fillId="0" borderId="1" xfId="7" applyNumberFormat="1" applyFont="1" applyBorder="1" applyAlignment="1">
      <alignment horizontal="center"/>
    </xf>
    <xf numFmtId="165" fontId="11" fillId="0" borderId="7" xfId="7" applyNumberFormat="1" applyFont="1" applyBorder="1" applyAlignment="1">
      <alignment horizontal="center"/>
    </xf>
    <xf numFmtId="165" fontId="14" fillId="0" borderId="1" xfId="7" applyNumberFormat="1" applyFont="1" applyBorder="1" applyAlignment="1">
      <alignment horizontal="center"/>
    </xf>
    <xf numFmtId="165" fontId="15" fillId="0" borderId="3" xfId="7" applyNumberFormat="1" applyFont="1" applyBorder="1"/>
    <xf numFmtId="165" fontId="15" fillId="0" borderId="1" xfId="7" applyNumberFormat="1" applyFont="1" applyBorder="1"/>
    <xf numFmtId="0" fontId="2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00">
    <cellStyle name="Lien hypertexte" xfId="1" builtinId="8" hidden="1"/>
    <cellStyle name="Lien hypertexte" xfId="3" builtinId="8" hidden="1"/>
    <cellStyle name="Lien hypertexte" xfId="5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" xfId="42" builtinId="8" hidden="1"/>
    <cellStyle name="Lien hypertexte" xfId="44" builtinId="8" hidden="1"/>
    <cellStyle name="Lien hypertexte" xfId="46" builtinId="8" hidden="1"/>
    <cellStyle name="Lien hypertexte" xfId="48" builtinId="8" hidden="1"/>
    <cellStyle name="Lien hypertexte" xfId="50" builtinId="8" hidden="1"/>
    <cellStyle name="Lien hypertexte" xfId="52" builtinId="8" hidden="1"/>
    <cellStyle name="Lien hypertexte" xfId="54" builtinId="8" hidden="1"/>
    <cellStyle name="Lien hypertexte" xfId="56" builtinId="8" hidden="1"/>
    <cellStyle name="Lien hypertexte" xfId="58" builtinId="8" hidden="1"/>
    <cellStyle name="Lien hypertexte" xfId="60" builtinId="8" hidden="1"/>
    <cellStyle name="Lien hypertexte" xfId="62" builtinId="8" hidden="1"/>
    <cellStyle name="Lien hypertexte" xfId="64" builtinId="8" hidden="1"/>
    <cellStyle name="Lien hypertexte" xfId="66" builtinId="8" hidden="1"/>
    <cellStyle name="Lien hypertexte" xfId="68" builtinId="8" hidden="1"/>
    <cellStyle name="Lien hypertexte" xfId="70" builtinId="8" hidden="1"/>
    <cellStyle name="Lien hypertexte" xfId="72" builtinId="8" hidden="1"/>
    <cellStyle name="Lien hypertexte" xfId="74" builtinId="8" hidden="1"/>
    <cellStyle name="Lien hypertexte" xfId="76" builtinId="8" hidden="1"/>
    <cellStyle name="Lien hypertexte" xfId="78" builtinId="8" hidden="1"/>
    <cellStyle name="Lien hypertexte" xfId="80" builtinId="8" hidden="1"/>
    <cellStyle name="Lien hypertexte" xfId="82" builtinId="8" hidden="1"/>
    <cellStyle name="Lien hypertexte" xfId="84" builtinId="8" hidden="1"/>
    <cellStyle name="Lien hypertexte" xfId="86" builtinId="8" hidden="1"/>
    <cellStyle name="Lien hypertexte" xfId="88" builtinId="8" hidden="1"/>
    <cellStyle name="Lien hypertexte" xfId="90" builtinId="8" hidden="1"/>
    <cellStyle name="Lien hypertexte" xfId="92" builtinId="8" hidden="1"/>
    <cellStyle name="Lien hypertexte" xfId="94" builtinId="8" hidden="1"/>
    <cellStyle name="Lien hypertexte" xfId="96" builtinId="8" hidden="1"/>
    <cellStyle name="Lien hypertexte" xfId="98" builtinId="8" hidden="1"/>
    <cellStyle name="Lien hypertexte" xfId="100" builtinId="8" hidden="1"/>
    <cellStyle name="Lien hypertexte" xfId="102" builtinId="8" hidden="1"/>
    <cellStyle name="Lien hypertexte" xfId="104" builtinId="8" hidden="1"/>
    <cellStyle name="Lien hypertexte" xfId="106" builtinId="8" hidden="1"/>
    <cellStyle name="Lien hypertexte" xfId="108" builtinId="8" hidden="1"/>
    <cellStyle name="Lien hypertexte" xfId="110" builtinId="8" hidden="1"/>
    <cellStyle name="Lien hypertexte" xfId="112" builtinId="8" hidden="1"/>
    <cellStyle name="Lien hypertexte" xfId="114" builtinId="8" hidden="1"/>
    <cellStyle name="Lien hypertexte" xfId="116" builtinId="8" hidden="1"/>
    <cellStyle name="Lien hypertexte" xfId="118" builtinId="8" hidden="1"/>
    <cellStyle name="Lien hypertexte" xfId="120" builtinId="8" hidden="1"/>
    <cellStyle name="Lien hypertexte" xfId="122" builtinId="8" hidden="1"/>
    <cellStyle name="Lien hypertexte" xfId="124" builtinId="8" hidden="1"/>
    <cellStyle name="Lien hypertexte" xfId="126" builtinId="8" hidden="1"/>
    <cellStyle name="Lien hypertexte" xfId="128" builtinId="8" hidden="1"/>
    <cellStyle name="Lien hypertexte" xfId="130" builtinId="8" hidden="1"/>
    <cellStyle name="Lien hypertexte" xfId="132" builtinId="8" hidden="1"/>
    <cellStyle name="Lien hypertexte" xfId="134" builtinId="8" hidden="1"/>
    <cellStyle name="Lien hypertexte" xfId="136" builtinId="8" hidden="1"/>
    <cellStyle name="Lien hypertexte" xfId="138" builtinId="8" hidden="1"/>
    <cellStyle name="Lien hypertexte" xfId="140" builtinId="8" hidden="1"/>
    <cellStyle name="Lien hypertexte" xfId="142" builtinId="8" hidden="1"/>
    <cellStyle name="Lien hypertexte" xfId="144" builtinId="8" hidden="1"/>
    <cellStyle name="Lien hypertexte" xfId="146" builtinId="8" hidden="1"/>
    <cellStyle name="Lien hypertexte" xfId="148" builtinId="8" hidden="1"/>
    <cellStyle name="Lien hypertexte" xfId="150" builtinId="8" hidden="1"/>
    <cellStyle name="Lien hypertexte" xfId="152" builtinId="8" hidden="1"/>
    <cellStyle name="Lien hypertexte" xfId="154" builtinId="8" hidden="1"/>
    <cellStyle name="Lien hypertexte" xfId="156" builtinId="8" hidden="1"/>
    <cellStyle name="Lien hypertexte" xfId="158" builtinId="8" hidden="1"/>
    <cellStyle name="Lien hypertexte" xfId="160" builtinId="8" hidden="1"/>
    <cellStyle name="Lien hypertexte" xfId="162" builtinId="8" hidden="1"/>
    <cellStyle name="Lien hypertexte" xfId="164" builtinId="8" hidden="1"/>
    <cellStyle name="Lien hypertexte" xfId="166" builtinId="8" hidden="1"/>
    <cellStyle name="Lien hypertexte" xfId="168" builtinId="8" hidden="1"/>
    <cellStyle name="Lien hypertexte" xfId="170" builtinId="8" hidden="1"/>
    <cellStyle name="Lien hypertexte" xfId="172" builtinId="8" hidden="1"/>
    <cellStyle name="Lien hypertexte" xfId="174" builtinId="8" hidden="1"/>
    <cellStyle name="Lien hypertexte" xfId="176" builtinId="8" hidden="1"/>
    <cellStyle name="Lien hypertexte" xfId="178" builtinId="8" hidden="1"/>
    <cellStyle name="Lien hypertexte" xfId="180" builtinId="8" hidden="1"/>
    <cellStyle name="Lien hypertexte" xfId="182" builtinId="8" hidden="1"/>
    <cellStyle name="Lien hypertexte" xfId="184" builtinId="8" hidden="1"/>
    <cellStyle name="Lien hypertexte" xfId="186" builtinId="8" hidden="1"/>
    <cellStyle name="Lien hypertexte" xfId="188" builtinId="8" hidden="1"/>
    <cellStyle name="Lien hypertexte" xfId="190" builtinId="8" hidden="1"/>
    <cellStyle name="Lien hypertexte" xfId="192" builtinId="8" hidden="1"/>
    <cellStyle name="Lien hypertexte" xfId="194" builtinId="8" hidden="1"/>
    <cellStyle name="Lien hypertexte" xfId="196" builtinId="8" hidden="1"/>
    <cellStyle name="Lien hypertexte" xfId="198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Lien hypertexte visité" xfId="43" builtinId="9" hidden="1"/>
    <cellStyle name="Lien hypertexte visité" xfId="45" builtinId="9" hidden="1"/>
    <cellStyle name="Lien hypertexte visité" xfId="47" builtinId="9" hidden="1"/>
    <cellStyle name="Lien hypertexte visité" xfId="49" builtinId="9" hidden="1"/>
    <cellStyle name="Lien hypertexte visité" xfId="51" builtinId="9" hidden="1"/>
    <cellStyle name="Lien hypertexte visité" xfId="53" builtinId="9" hidden="1"/>
    <cellStyle name="Lien hypertexte visité" xfId="55" builtinId="9" hidden="1"/>
    <cellStyle name="Lien hypertexte visité" xfId="57" builtinId="9" hidden="1"/>
    <cellStyle name="Lien hypertexte visité" xfId="59" builtinId="9" hidden="1"/>
    <cellStyle name="Lien hypertexte visité" xfId="61" builtinId="9" hidden="1"/>
    <cellStyle name="Lien hypertexte visité" xfId="63" builtinId="9" hidden="1"/>
    <cellStyle name="Lien hypertexte visité" xfId="65" builtinId="9" hidden="1"/>
    <cellStyle name="Lien hypertexte visité" xfId="67" builtinId="9" hidden="1"/>
    <cellStyle name="Lien hypertexte visité" xfId="69" builtinId="9" hidden="1"/>
    <cellStyle name="Lien hypertexte visité" xfId="71" builtinId="9" hidden="1"/>
    <cellStyle name="Lien hypertexte visité" xfId="73" builtinId="9" hidden="1"/>
    <cellStyle name="Lien hypertexte visité" xfId="75" builtinId="9" hidden="1"/>
    <cellStyle name="Lien hypertexte visité" xfId="77" builtinId="9" hidden="1"/>
    <cellStyle name="Lien hypertexte visité" xfId="79" builtinId="9" hidden="1"/>
    <cellStyle name="Lien hypertexte visité" xfId="81" builtinId="9" hidden="1"/>
    <cellStyle name="Lien hypertexte visité" xfId="83" builtinId="9" hidden="1"/>
    <cellStyle name="Lien hypertexte visité" xfId="85" builtinId="9" hidden="1"/>
    <cellStyle name="Lien hypertexte visité" xfId="87" builtinId="9" hidden="1"/>
    <cellStyle name="Lien hypertexte visité" xfId="89" builtinId="9" hidden="1"/>
    <cellStyle name="Lien hypertexte visité" xfId="91" builtinId="9" hidden="1"/>
    <cellStyle name="Lien hypertexte visité" xfId="93" builtinId="9" hidden="1"/>
    <cellStyle name="Lien hypertexte visité" xfId="95" builtinId="9" hidden="1"/>
    <cellStyle name="Lien hypertexte visité" xfId="97" builtinId="9" hidden="1"/>
    <cellStyle name="Lien hypertexte visité" xfId="99" builtinId="9" hidden="1"/>
    <cellStyle name="Lien hypertexte visité" xfId="101" builtinId="9" hidden="1"/>
    <cellStyle name="Lien hypertexte visité" xfId="103" builtinId="9" hidden="1"/>
    <cellStyle name="Lien hypertexte visité" xfId="105" builtinId="9" hidden="1"/>
    <cellStyle name="Lien hypertexte visité" xfId="107" builtinId="9" hidden="1"/>
    <cellStyle name="Lien hypertexte visité" xfId="109" builtinId="9" hidden="1"/>
    <cellStyle name="Lien hypertexte visité" xfId="111" builtinId="9" hidden="1"/>
    <cellStyle name="Lien hypertexte visité" xfId="113" builtinId="9" hidden="1"/>
    <cellStyle name="Lien hypertexte visité" xfId="115" builtinId="9" hidden="1"/>
    <cellStyle name="Lien hypertexte visité" xfId="117" builtinId="9" hidden="1"/>
    <cellStyle name="Lien hypertexte visité" xfId="119" builtinId="9" hidden="1"/>
    <cellStyle name="Lien hypertexte visité" xfId="121" builtinId="9" hidden="1"/>
    <cellStyle name="Lien hypertexte visité" xfId="123" builtinId="9" hidden="1"/>
    <cellStyle name="Lien hypertexte visité" xfId="125" builtinId="9" hidden="1"/>
    <cellStyle name="Lien hypertexte visité" xfId="127" builtinId="9" hidden="1"/>
    <cellStyle name="Lien hypertexte visité" xfId="129" builtinId="9" hidden="1"/>
    <cellStyle name="Lien hypertexte visité" xfId="131" builtinId="9" hidden="1"/>
    <cellStyle name="Lien hypertexte visité" xfId="133" builtinId="9" hidden="1"/>
    <cellStyle name="Lien hypertexte visité" xfId="135" builtinId="9" hidden="1"/>
    <cellStyle name="Lien hypertexte visité" xfId="137" builtinId="9" hidden="1"/>
    <cellStyle name="Lien hypertexte visité" xfId="139" builtinId="9" hidden="1"/>
    <cellStyle name="Lien hypertexte visité" xfId="141" builtinId="9" hidden="1"/>
    <cellStyle name="Lien hypertexte visité" xfId="143" builtinId="9" hidden="1"/>
    <cellStyle name="Lien hypertexte visité" xfId="145" builtinId="9" hidden="1"/>
    <cellStyle name="Lien hypertexte visité" xfId="147" builtinId="9" hidden="1"/>
    <cellStyle name="Lien hypertexte visité" xfId="149" builtinId="9" hidden="1"/>
    <cellStyle name="Lien hypertexte visité" xfId="151" builtinId="9" hidden="1"/>
    <cellStyle name="Lien hypertexte visité" xfId="153" builtinId="9" hidden="1"/>
    <cellStyle name="Lien hypertexte visité" xfId="155" builtinId="9" hidden="1"/>
    <cellStyle name="Lien hypertexte visité" xfId="157" builtinId="9" hidden="1"/>
    <cellStyle name="Lien hypertexte visité" xfId="159" builtinId="9" hidden="1"/>
    <cellStyle name="Lien hypertexte visité" xfId="161" builtinId="9" hidden="1"/>
    <cellStyle name="Lien hypertexte visité" xfId="163" builtinId="9" hidden="1"/>
    <cellStyle name="Lien hypertexte visité" xfId="165" builtinId="9" hidden="1"/>
    <cellStyle name="Lien hypertexte visité" xfId="167" builtinId="9" hidden="1"/>
    <cellStyle name="Lien hypertexte visité" xfId="169" builtinId="9" hidden="1"/>
    <cellStyle name="Lien hypertexte visité" xfId="171" builtinId="9" hidden="1"/>
    <cellStyle name="Lien hypertexte visité" xfId="173" builtinId="9" hidden="1"/>
    <cellStyle name="Lien hypertexte visité" xfId="175" builtinId="9" hidden="1"/>
    <cellStyle name="Lien hypertexte visité" xfId="177" builtinId="9" hidden="1"/>
    <cellStyle name="Lien hypertexte visité" xfId="179" builtinId="9" hidden="1"/>
    <cellStyle name="Lien hypertexte visité" xfId="181" builtinId="9" hidden="1"/>
    <cellStyle name="Lien hypertexte visité" xfId="183" builtinId="9" hidden="1"/>
    <cellStyle name="Lien hypertexte visité" xfId="185" builtinId="9" hidden="1"/>
    <cellStyle name="Lien hypertexte visité" xfId="187" builtinId="9" hidden="1"/>
    <cellStyle name="Lien hypertexte visité" xfId="189" builtinId="9" hidden="1"/>
    <cellStyle name="Lien hypertexte visité" xfId="191" builtinId="9" hidden="1"/>
    <cellStyle name="Lien hypertexte visité" xfId="193" builtinId="9" hidden="1"/>
    <cellStyle name="Lien hypertexte visité" xfId="195" builtinId="9" hidden="1"/>
    <cellStyle name="Lien hypertexte visité" xfId="197" builtinId="9" hidden="1"/>
    <cellStyle name="Lien hypertexte visité" xfId="199" builtinId="9" hidden="1"/>
    <cellStyle name="Milliers" xfId="7" builtinId="3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7"/>
  <sheetViews>
    <sheetView topLeftCell="A64" workbookViewId="0">
      <selection activeCell="D87" sqref="D87"/>
    </sheetView>
  </sheetViews>
  <sheetFormatPr baseColWidth="10" defaultColWidth="10.81640625" defaultRowHeight="17.5" x14ac:dyDescent="0.35"/>
  <cols>
    <col min="1" max="1" width="37.08984375" style="8" customWidth="1"/>
    <col min="2" max="2" width="16.08984375" style="8" customWidth="1"/>
    <col min="3" max="3" width="35" style="8" customWidth="1"/>
    <col min="4" max="4" width="16" style="8" customWidth="1"/>
    <col min="5" max="16384" width="10.81640625" style="8"/>
  </cols>
  <sheetData>
    <row r="1" spans="1:4" ht="49.5" customHeight="1" thickBot="1" x14ac:dyDescent="0.7">
      <c r="A1" s="67" t="s">
        <v>52</v>
      </c>
      <c r="B1" s="68"/>
      <c r="C1" s="68"/>
      <c r="D1" s="68"/>
    </row>
    <row r="2" spans="1:4" ht="61.5" customHeight="1" thickBot="1" x14ac:dyDescent="0.4">
      <c r="A2" s="3" t="s">
        <v>1</v>
      </c>
      <c r="B2" s="9"/>
      <c r="C2" s="4" t="s">
        <v>2</v>
      </c>
      <c r="D2" s="10"/>
    </row>
    <row r="3" spans="1:4" ht="18" thickBot="1" x14ac:dyDescent="0.4">
      <c r="A3" s="11"/>
      <c r="B3" s="11" t="s">
        <v>0</v>
      </c>
      <c r="C3" s="11"/>
      <c r="D3" s="12" t="s">
        <v>0</v>
      </c>
    </row>
    <row r="4" spans="1:4" x14ac:dyDescent="0.35">
      <c r="A4" s="13"/>
      <c r="B4" s="13"/>
      <c r="C4" s="13"/>
      <c r="D4" s="14"/>
    </row>
    <row r="5" spans="1:4" x14ac:dyDescent="0.35">
      <c r="A5" s="1" t="s">
        <v>3</v>
      </c>
      <c r="B5" s="13"/>
      <c r="C5" s="1" t="s">
        <v>5</v>
      </c>
      <c r="D5" s="14"/>
    </row>
    <row r="6" spans="1:4" ht="18" x14ac:dyDescent="0.4">
      <c r="A6" s="15" t="s">
        <v>12</v>
      </c>
      <c r="B6" s="16">
        <v>30000</v>
      </c>
      <c r="C6" s="15" t="s">
        <v>18</v>
      </c>
      <c r="D6" s="20">
        <v>60000</v>
      </c>
    </row>
    <row r="7" spans="1:4" ht="18" x14ac:dyDescent="0.4">
      <c r="A7" s="15" t="s">
        <v>13</v>
      </c>
      <c r="B7" s="16">
        <v>18000</v>
      </c>
      <c r="C7" s="15" t="s">
        <v>19</v>
      </c>
      <c r="D7" s="20"/>
    </row>
    <row r="8" spans="1:4" ht="18" x14ac:dyDescent="0.4">
      <c r="A8" s="15" t="s">
        <v>14</v>
      </c>
      <c r="B8" s="16"/>
      <c r="C8" s="1"/>
      <c r="D8" s="20"/>
    </row>
    <row r="9" spans="1:4" ht="18" thickBot="1" x14ac:dyDescent="0.4">
      <c r="A9" s="1"/>
      <c r="B9" s="17"/>
      <c r="C9" s="1"/>
      <c r="D9" s="17"/>
    </row>
    <row r="10" spans="1:4" ht="18" thickBot="1" x14ac:dyDescent="0.4">
      <c r="A10" s="5" t="s">
        <v>7</v>
      </c>
      <c r="B10" s="18">
        <f>B6+B7+B8</f>
        <v>48000</v>
      </c>
      <c r="C10" s="5" t="s">
        <v>7</v>
      </c>
      <c r="D10" s="18">
        <f>SUM(D6:D9)</f>
        <v>60000</v>
      </c>
    </row>
    <row r="11" spans="1:4" x14ac:dyDescent="0.35">
      <c r="B11" s="16"/>
      <c r="C11" s="1"/>
      <c r="D11" s="20"/>
    </row>
    <row r="12" spans="1:4" x14ac:dyDescent="0.35">
      <c r="A12" s="1" t="s">
        <v>4</v>
      </c>
      <c r="B12" s="16"/>
      <c r="C12" s="1" t="s">
        <v>6</v>
      </c>
      <c r="D12" s="20"/>
    </row>
    <row r="13" spans="1:4" ht="18" x14ac:dyDescent="0.4">
      <c r="A13" s="15" t="s">
        <v>15</v>
      </c>
      <c r="B13" s="16"/>
      <c r="C13" s="15" t="s">
        <v>22</v>
      </c>
      <c r="D13" s="20"/>
    </row>
    <row r="14" spans="1:4" ht="18" x14ac:dyDescent="0.4">
      <c r="A14" s="15" t="s">
        <v>16</v>
      </c>
      <c r="B14" s="16"/>
      <c r="C14" s="15" t="s">
        <v>20</v>
      </c>
      <c r="D14" s="20"/>
    </row>
    <row r="15" spans="1:4" ht="18" x14ac:dyDescent="0.4">
      <c r="A15" s="15" t="s">
        <v>17</v>
      </c>
      <c r="B15" s="16">
        <v>12000</v>
      </c>
      <c r="C15" s="15" t="s">
        <v>21</v>
      </c>
      <c r="D15" s="20"/>
    </row>
    <row r="16" spans="1:4" ht="18.5" thickBot="1" x14ac:dyDescent="0.45">
      <c r="A16" s="15"/>
      <c r="B16" s="17"/>
      <c r="C16" s="15"/>
      <c r="D16" s="17"/>
    </row>
    <row r="17" spans="1:4" ht="18" thickBot="1" x14ac:dyDescent="0.4">
      <c r="A17" s="5" t="s">
        <v>8</v>
      </c>
      <c r="B17" s="18">
        <f>SUM(B13:B15)</f>
        <v>12000</v>
      </c>
      <c r="C17" s="5" t="s">
        <v>8</v>
      </c>
      <c r="D17" s="18">
        <f>SUM(D13:D15)</f>
        <v>0</v>
      </c>
    </row>
    <row r="18" spans="1:4" ht="18.5" thickBot="1" x14ac:dyDescent="0.45">
      <c r="A18" s="15"/>
      <c r="B18" s="16"/>
      <c r="C18" s="15"/>
      <c r="D18" s="17"/>
    </row>
    <row r="19" spans="1:4" x14ac:dyDescent="0.35">
      <c r="A19" s="5" t="s">
        <v>9</v>
      </c>
      <c r="B19" s="19">
        <f>B10+B17</f>
        <v>60000</v>
      </c>
      <c r="C19" s="5" t="s">
        <v>9</v>
      </c>
      <c r="D19" s="20">
        <f>D10+D17</f>
        <v>60000</v>
      </c>
    </row>
    <row r="20" spans="1:4" ht="18" thickBot="1" x14ac:dyDescent="0.4">
      <c r="A20" s="11"/>
      <c r="B20" s="17"/>
      <c r="C20" s="11"/>
      <c r="D20" s="21"/>
    </row>
    <row r="23" spans="1:4" ht="22.5" thickBot="1" x14ac:dyDescent="0.7">
      <c r="A23" s="67" t="s">
        <v>51</v>
      </c>
      <c r="B23" s="68"/>
      <c r="C23" s="68"/>
      <c r="D23" s="68"/>
    </row>
    <row r="24" spans="1:4" ht="18.5" thickBot="1" x14ac:dyDescent="0.4">
      <c r="A24" s="3" t="s">
        <v>1</v>
      </c>
      <c r="B24" s="9"/>
      <c r="C24" s="4" t="s">
        <v>2</v>
      </c>
      <c r="D24" s="10"/>
    </row>
    <row r="25" spans="1:4" ht="18" thickBot="1" x14ac:dyDescent="0.4">
      <c r="A25" s="11"/>
      <c r="B25" s="11" t="s">
        <v>0</v>
      </c>
      <c r="C25" s="11"/>
      <c r="D25" s="12" t="s">
        <v>0</v>
      </c>
    </row>
    <row r="26" spans="1:4" x14ac:dyDescent="0.35">
      <c r="A26" s="13"/>
      <c r="B26" s="13"/>
      <c r="C26" s="13"/>
      <c r="D26" s="14"/>
    </row>
    <row r="27" spans="1:4" x14ac:dyDescent="0.35">
      <c r="A27" s="1" t="s">
        <v>3</v>
      </c>
      <c r="B27" s="13"/>
      <c r="C27" s="1" t="s">
        <v>5</v>
      </c>
      <c r="D27" s="14"/>
    </row>
    <row r="28" spans="1:4" ht="18" x14ac:dyDescent="0.4">
      <c r="A28" s="15" t="s">
        <v>12</v>
      </c>
      <c r="B28" s="16">
        <f>B6</f>
        <v>30000</v>
      </c>
      <c r="C28" s="22" t="s">
        <v>18</v>
      </c>
      <c r="D28" s="20">
        <f>D6+30000</f>
        <v>90000</v>
      </c>
    </row>
    <row r="29" spans="1:4" ht="18" x14ac:dyDescent="0.4">
      <c r="A29" s="15" t="s">
        <v>13</v>
      </c>
      <c r="B29" s="16">
        <f>B7</f>
        <v>18000</v>
      </c>
      <c r="C29" s="22" t="s">
        <v>19</v>
      </c>
      <c r="D29" s="20">
        <f>D7</f>
        <v>0</v>
      </c>
    </row>
    <row r="30" spans="1:4" ht="18" x14ac:dyDescent="0.4">
      <c r="A30" s="15" t="s">
        <v>14</v>
      </c>
      <c r="B30" s="65">
        <v>25000</v>
      </c>
      <c r="C30" s="23"/>
      <c r="D30" s="20"/>
    </row>
    <row r="31" spans="1:4" ht="18" thickBot="1" x14ac:dyDescent="0.4">
      <c r="A31" s="1"/>
      <c r="B31" s="17"/>
      <c r="C31" s="23"/>
      <c r="D31" s="17"/>
    </row>
    <row r="32" spans="1:4" ht="18" thickBot="1" x14ac:dyDescent="0.4">
      <c r="A32" s="5" t="s">
        <v>7</v>
      </c>
      <c r="B32" s="18">
        <f>B28+B29+B30</f>
        <v>73000</v>
      </c>
      <c r="C32" s="24" t="s">
        <v>7</v>
      </c>
      <c r="D32" s="18">
        <f>SUM(D28:D31)</f>
        <v>90000</v>
      </c>
    </row>
    <row r="33" spans="1:4" x14ac:dyDescent="0.35">
      <c r="B33" s="16"/>
      <c r="C33" s="23"/>
      <c r="D33" s="20"/>
    </row>
    <row r="34" spans="1:4" x14ac:dyDescent="0.35">
      <c r="A34" s="1" t="s">
        <v>4</v>
      </c>
      <c r="B34" s="16"/>
      <c r="C34" s="23" t="s">
        <v>6</v>
      </c>
      <c r="D34" s="20"/>
    </row>
    <row r="35" spans="1:4" ht="18" x14ac:dyDescent="0.4">
      <c r="A35" s="15" t="s">
        <v>15</v>
      </c>
      <c r="B35" s="16">
        <f>B13</f>
        <v>0</v>
      </c>
      <c r="C35" s="22" t="s">
        <v>22</v>
      </c>
      <c r="D35" s="20"/>
    </row>
    <row r="36" spans="1:4" ht="18" x14ac:dyDescent="0.4">
      <c r="A36" s="15" t="s">
        <v>16</v>
      </c>
      <c r="B36" s="16">
        <f>B14</f>
        <v>0</v>
      </c>
      <c r="C36" s="22" t="s">
        <v>20</v>
      </c>
      <c r="D36" s="20"/>
    </row>
    <row r="37" spans="1:4" ht="18" x14ac:dyDescent="0.4">
      <c r="A37" s="15" t="s">
        <v>17</v>
      </c>
      <c r="B37" s="16">
        <f>B15+5000</f>
        <v>17000</v>
      </c>
      <c r="C37" s="22" t="s">
        <v>21</v>
      </c>
      <c r="D37" s="20"/>
    </row>
    <row r="38" spans="1:4" ht="18.5" thickBot="1" x14ac:dyDescent="0.45">
      <c r="A38" s="15"/>
      <c r="B38" s="17"/>
      <c r="C38" s="22"/>
      <c r="D38" s="17"/>
    </row>
    <row r="39" spans="1:4" ht="18" thickBot="1" x14ac:dyDescent="0.4">
      <c r="A39" s="5" t="s">
        <v>8</v>
      </c>
      <c r="B39" s="18">
        <f>SUM(B35:B38)</f>
        <v>17000</v>
      </c>
      <c r="C39" s="24" t="s">
        <v>8</v>
      </c>
      <c r="D39" s="18">
        <f>SUM(D35:D37)</f>
        <v>0</v>
      </c>
    </row>
    <row r="40" spans="1:4" ht="18.5" thickBot="1" x14ac:dyDescent="0.45">
      <c r="A40" s="15"/>
      <c r="B40" s="16"/>
      <c r="C40" s="22"/>
      <c r="D40" s="17"/>
    </row>
    <row r="41" spans="1:4" x14ac:dyDescent="0.35">
      <c r="A41" s="5" t="s">
        <v>9</v>
      </c>
      <c r="B41" s="19">
        <f>B32+B39</f>
        <v>90000</v>
      </c>
      <c r="C41" s="24" t="s">
        <v>9</v>
      </c>
      <c r="D41" s="20">
        <f>D32+D39</f>
        <v>90000</v>
      </c>
    </row>
    <row r="42" spans="1:4" ht="18" thickBot="1" x14ac:dyDescent="0.4">
      <c r="A42" s="11"/>
      <c r="B42" s="17"/>
      <c r="C42" s="17"/>
      <c r="D42" s="21"/>
    </row>
    <row r="45" spans="1:4" ht="22.5" thickBot="1" x14ac:dyDescent="0.7">
      <c r="A45" s="67" t="s">
        <v>50</v>
      </c>
      <c r="B45" s="68"/>
      <c r="C45" s="68"/>
      <c r="D45" s="68"/>
    </row>
    <row r="46" spans="1:4" ht="18.5" thickBot="1" x14ac:dyDescent="0.4">
      <c r="A46" s="3" t="s">
        <v>1</v>
      </c>
      <c r="B46" s="9"/>
      <c r="C46" s="4" t="s">
        <v>2</v>
      </c>
      <c r="D46" s="10"/>
    </row>
    <row r="47" spans="1:4" ht="18" thickBot="1" x14ac:dyDescent="0.4">
      <c r="A47" s="11"/>
      <c r="B47" s="11" t="s">
        <v>0</v>
      </c>
      <c r="C47" s="11"/>
      <c r="D47" s="12" t="s">
        <v>0</v>
      </c>
    </row>
    <row r="48" spans="1:4" x14ac:dyDescent="0.35">
      <c r="A48" s="13"/>
      <c r="B48" s="13"/>
      <c r="C48" s="13"/>
      <c r="D48" s="14"/>
    </row>
    <row r="49" spans="1:4" x14ac:dyDescent="0.35">
      <c r="A49" s="1" t="s">
        <v>3</v>
      </c>
      <c r="B49" s="13"/>
      <c r="C49" s="1" t="s">
        <v>5</v>
      </c>
      <c r="D49" s="14"/>
    </row>
    <row r="50" spans="1:4" ht="18" x14ac:dyDescent="0.4">
      <c r="A50" s="15" t="s">
        <v>12</v>
      </c>
      <c r="B50" s="16">
        <f>B28</f>
        <v>30000</v>
      </c>
      <c r="C50" s="22" t="s">
        <v>18</v>
      </c>
      <c r="D50" s="20">
        <f>D28+34000</f>
        <v>124000</v>
      </c>
    </row>
    <row r="51" spans="1:4" ht="18" x14ac:dyDescent="0.4">
      <c r="A51" s="15" t="s">
        <v>13</v>
      </c>
      <c r="B51" s="16">
        <f>B29</f>
        <v>18000</v>
      </c>
      <c r="C51" s="22" t="s">
        <v>19</v>
      </c>
      <c r="D51" s="20">
        <f>D29</f>
        <v>0</v>
      </c>
    </row>
    <row r="52" spans="1:4" ht="18" x14ac:dyDescent="0.4">
      <c r="A52" s="15" t="s">
        <v>14</v>
      </c>
      <c r="B52" s="16">
        <f>B30</f>
        <v>25000</v>
      </c>
      <c r="C52" s="23"/>
      <c r="D52" s="20"/>
    </row>
    <row r="53" spans="1:4" ht="18" thickBot="1" x14ac:dyDescent="0.4">
      <c r="A53" s="1"/>
      <c r="B53" s="17"/>
      <c r="C53" s="23"/>
      <c r="D53" s="17"/>
    </row>
    <row r="54" spans="1:4" ht="18" thickBot="1" x14ac:dyDescent="0.4">
      <c r="A54" s="5" t="s">
        <v>7</v>
      </c>
      <c r="B54" s="18">
        <f>B50+B51+B52</f>
        <v>73000</v>
      </c>
      <c r="C54" s="24" t="s">
        <v>7</v>
      </c>
      <c r="D54" s="18">
        <f>SUM(D50:D53)</f>
        <v>124000</v>
      </c>
    </row>
    <row r="55" spans="1:4" x14ac:dyDescent="0.35">
      <c r="B55" s="16"/>
      <c r="C55" s="23"/>
      <c r="D55" s="20"/>
    </row>
    <row r="56" spans="1:4" x14ac:dyDescent="0.35">
      <c r="A56" s="1" t="s">
        <v>4</v>
      </c>
      <c r="B56" s="16"/>
      <c r="C56" s="23" t="s">
        <v>6</v>
      </c>
      <c r="D56" s="20"/>
    </row>
    <row r="57" spans="1:4" ht="18" x14ac:dyDescent="0.4">
      <c r="A57" s="15" t="s">
        <v>15</v>
      </c>
      <c r="B57" s="65">
        <f>62000</f>
        <v>62000</v>
      </c>
      <c r="C57" s="22" t="s">
        <v>22</v>
      </c>
      <c r="D57" s="66">
        <v>20000</v>
      </c>
    </row>
    <row r="58" spans="1:4" ht="18" x14ac:dyDescent="0.4">
      <c r="A58" s="15" t="s">
        <v>16</v>
      </c>
      <c r="B58" s="16">
        <f>B36</f>
        <v>0</v>
      </c>
      <c r="C58" s="22" t="s">
        <v>20</v>
      </c>
      <c r="D58" s="66">
        <v>8000</v>
      </c>
    </row>
    <row r="59" spans="1:4" ht="18" x14ac:dyDescent="0.4">
      <c r="A59" s="15" t="s">
        <v>17</v>
      </c>
      <c r="B59" s="16">
        <f>B37</f>
        <v>17000</v>
      </c>
      <c r="C59" s="22" t="s">
        <v>21</v>
      </c>
      <c r="D59" s="20"/>
    </row>
    <row r="60" spans="1:4" ht="18.5" thickBot="1" x14ac:dyDescent="0.45">
      <c r="A60" s="15"/>
      <c r="B60" s="17"/>
      <c r="C60" s="22"/>
      <c r="D60" s="17"/>
    </row>
    <row r="61" spans="1:4" ht="18" thickBot="1" x14ac:dyDescent="0.4">
      <c r="A61" s="5" t="s">
        <v>8</v>
      </c>
      <c r="B61" s="18">
        <f>SUM(B57:B60)</f>
        <v>79000</v>
      </c>
      <c r="C61" s="24" t="s">
        <v>8</v>
      </c>
      <c r="D61" s="18">
        <f>SUM(D57:D59)</f>
        <v>28000</v>
      </c>
    </row>
    <row r="62" spans="1:4" ht="18.5" thickBot="1" x14ac:dyDescent="0.45">
      <c r="A62" s="15"/>
      <c r="B62" s="16"/>
      <c r="C62" s="22"/>
      <c r="D62" s="17"/>
    </row>
    <row r="63" spans="1:4" x14ac:dyDescent="0.35">
      <c r="A63" s="5" t="s">
        <v>9</v>
      </c>
      <c r="B63" s="19">
        <f>B54+B61</f>
        <v>152000</v>
      </c>
      <c r="C63" s="24" t="s">
        <v>9</v>
      </c>
      <c r="D63" s="20">
        <f>D54+D61</f>
        <v>152000</v>
      </c>
    </row>
    <row r="64" spans="1:4" ht="18" thickBot="1" x14ac:dyDescent="0.4">
      <c r="A64" s="11"/>
      <c r="B64" s="17"/>
      <c r="C64" s="17"/>
      <c r="D64" s="21"/>
    </row>
    <row r="68" spans="1:4" ht="22.5" thickBot="1" x14ac:dyDescent="0.7">
      <c r="A68" s="67" t="s">
        <v>49</v>
      </c>
      <c r="B68" s="68"/>
      <c r="C68" s="68"/>
      <c r="D68" s="68"/>
    </row>
    <row r="69" spans="1:4" ht="18.5" thickBot="1" x14ac:dyDescent="0.4">
      <c r="A69" s="3" t="s">
        <v>1</v>
      </c>
      <c r="B69" s="9"/>
      <c r="C69" s="4" t="s">
        <v>2</v>
      </c>
      <c r="D69" s="10"/>
    </row>
    <row r="70" spans="1:4" ht="18" thickBot="1" x14ac:dyDescent="0.4">
      <c r="A70" s="11"/>
      <c r="B70" s="11" t="s">
        <v>0</v>
      </c>
      <c r="C70" s="11"/>
      <c r="D70" s="12" t="s">
        <v>0</v>
      </c>
    </row>
    <row r="71" spans="1:4" x14ac:dyDescent="0.35">
      <c r="A71" s="13"/>
      <c r="B71" s="13"/>
      <c r="C71" s="13"/>
      <c r="D71" s="14"/>
    </row>
    <row r="72" spans="1:4" x14ac:dyDescent="0.35">
      <c r="A72" s="1" t="s">
        <v>3</v>
      </c>
      <c r="B72" s="13"/>
      <c r="C72" s="1" t="s">
        <v>5</v>
      </c>
      <c r="D72" s="14"/>
    </row>
    <row r="73" spans="1:4" ht="18" x14ac:dyDescent="0.4">
      <c r="A73" s="15" t="s">
        <v>12</v>
      </c>
      <c r="B73" s="16">
        <f>+B50</f>
        <v>30000</v>
      </c>
      <c r="C73" s="22" t="s">
        <v>18</v>
      </c>
      <c r="D73" s="20">
        <f>D50+22000</f>
        <v>146000</v>
      </c>
    </row>
    <row r="74" spans="1:4" ht="18" x14ac:dyDescent="0.4">
      <c r="A74" s="15" t="s">
        <v>13</v>
      </c>
      <c r="B74" s="16">
        <f>+B51</f>
        <v>18000</v>
      </c>
      <c r="C74" s="22" t="s">
        <v>19</v>
      </c>
      <c r="D74" s="20">
        <f>D52</f>
        <v>0</v>
      </c>
    </row>
    <row r="75" spans="1:4" ht="18" x14ac:dyDescent="0.4">
      <c r="A75" s="15" t="s">
        <v>14</v>
      </c>
      <c r="B75" s="16">
        <f>+B52</f>
        <v>25000</v>
      </c>
      <c r="C75" s="23"/>
      <c r="D75" s="20"/>
    </row>
    <row r="76" spans="1:4" ht="18" thickBot="1" x14ac:dyDescent="0.4">
      <c r="A76" s="1"/>
      <c r="B76" s="17"/>
      <c r="C76" s="23"/>
      <c r="D76" s="17"/>
    </row>
    <row r="77" spans="1:4" ht="18" thickBot="1" x14ac:dyDescent="0.4">
      <c r="A77" s="5" t="s">
        <v>7</v>
      </c>
      <c r="B77" s="18">
        <f>B73+B74+B75</f>
        <v>73000</v>
      </c>
      <c r="C77" s="24" t="s">
        <v>7</v>
      </c>
      <c r="D77" s="18">
        <f>SUM(D73:D76)</f>
        <v>146000</v>
      </c>
    </row>
    <row r="78" spans="1:4" x14ac:dyDescent="0.35">
      <c r="B78" s="16"/>
      <c r="C78" s="23"/>
      <c r="D78" s="20"/>
    </row>
    <row r="79" spans="1:4" x14ac:dyDescent="0.35">
      <c r="A79" s="1" t="s">
        <v>4</v>
      </c>
      <c r="B79" s="16"/>
      <c r="C79" s="23" t="s">
        <v>6</v>
      </c>
      <c r="D79" s="20"/>
    </row>
    <row r="80" spans="1:4" ht="18" x14ac:dyDescent="0.4">
      <c r="A80" s="15" t="s">
        <v>15</v>
      </c>
      <c r="B80" s="16">
        <f>B57</f>
        <v>62000</v>
      </c>
      <c r="C80" s="22" t="s">
        <v>22</v>
      </c>
      <c r="D80" s="20">
        <f>D57</f>
        <v>20000</v>
      </c>
    </row>
    <row r="81" spans="1:4" ht="18" x14ac:dyDescent="0.4">
      <c r="A81" s="15" t="s">
        <v>16</v>
      </c>
      <c r="B81" s="16">
        <f>B58</f>
        <v>0</v>
      </c>
      <c r="C81" s="22" t="s">
        <v>20</v>
      </c>
      <c r="D81" s="20">
        <f>D58</f>
        <v>8000</v>
      </c>
    </row>
    <row r="82" spans="1:4" ht="18" x14ac:dyDescent="0.4">
      <c r="A82" s="15" t="s">
        <v>17</v>
      </c>
      <c r="B82" s="16">
        <f>B59+22000</f>
        <v>39000</v>
      </c>
      <c r="C82" s="22" t="s">
        <v>21</v>
      </c>
      <c r="D82" s="20"/>
    </row>
    <row r="83" spans="1:4" ht="18.5" thickBot="1" x14ac:dyDescent="0.45">
      <c r="A83" s="15"/>
      <c r="B83" s="17"/>
      <c r="C83" s="22"/>
      <c r="D83" s="17"/>
    </row>
    <row r="84" spans="1:4" ht="18" thickBot="1" x14ac:dyDescent="0.4">
      <c r="A84" s="5" t="s">
        <v>8</v>
      </c>
      <c r="B84" s="18">
        <f>SUM(B80:B83)</f>
        <v>101000</v>
      </c>
      <c r="C84" s="24" t="s">
        <v>8</v>
      </c>
      <c r="D84" s="18">
        <f>SUM(D80:D82)</f>
        <v>28000</v>
      </c>
    </row>
    <row r="85" spans="1:4" ht="18.5" thickBot="1" x14ac:dyDescent="0.45">
      <c r="A85" s="15"/>
      <c r="B85" s="16"/>
      <c r="C85" s="22"/>
      <c r="D85" s="17"/>
    </row>
    <row r="86" spans="1:4" x14ac:dyDescent="0.35">
      <c r="A86" s="5" t="s">
        <v>9</v>
      </c>
      <c r="B86" s="19">
        <f>B77+B84</f>
        <v>174000</v>
      </c>
      <c r="C86" s="24" t="s">
        <v>9</v>
      </c>
      <c r="D86" s="20">
        <f>D77+D84</f>
        <v>174000</v>
      </c>
    </row>
    <row r="87" spans="1:4" ht="18" thickBot="1" x14ac:dyDescent="0.4">
      <c r="A87" s="11"/>
      <c r="B87" s="17"/>
      <c r="C87" s="17"/>
      <c r="D87" s="21"/>
    </row>
  </sheetData>
  <mergeCells count="4">
    <mergeCell ref="A1:D1"/>
    <mergeCell ref="A23:D23"/>
    <mergeCell ref="A45:D45"/>
    <mergeCell ref="A68:D68"/>
  </mergeCells>
  <phoneticPr fontId="0" type="noConversion"/>
  <pageMargins left="0.17" right="0.12" top="1" bottom="1" header="0.4921259845" footer="0.4921259845"/>
  <pageSetup paperSize="9" orientation="portrait" horizontalDpi="4294967293" verticalDpi="4294967293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I303"/>
  <sheetViews>
    <sheetView tabSelected="1" topLeftCell="A276" zoomScale="93" zoomScaleNormal="93" workbookViewId="0">
      <selection activeCell="G302" sqref="G302"/>
    </sheetView>
  </sheetViews>
  <sheetFormatPr baseColWidth="10" defaultColWidth="34.08984375" defaultRowHeight="15.5" x14ac:dyDescent="0.35"/>
  <cols>
    <col min="1" max="1" width="32.08984375" style="25" customWidth="1"/>
    <col min="2" max="2" width="13" style="27" customWidth="1"/>
    <col min="3" max="3" width="27.6328125" style="25" customWidth="1"/>
    <col min="4" max="4" width="16.453125" style="27" customWidth="1"/>
    <col min="5" max="5" width="10.08984375" style="25" customWidth="1"/>
    <col min="6" max="6" width="37" style="25" customWidth="1"/>
    <col min="7" max="7" width="17.453125" style="25" customWidth="1"/>
    <col min="8" max="8" width="28.08984375" style="25" customWidth="1"/>
    <col min="9" max="9" width="21" style="25" customWidth="1"/>
    <col min="10" max="16384" width="34.08984375" style="25"/>
  </cols>
  <sheetData>
    <row r="3" spans="1:4" ht="16" thickBot="1" x14ac:dyDescent="0.4">
      <c r="A3" s="69" t="s">
        <v>48</v>
      </c>
      <c r="B3" s="70"/>
      <c r="C3" s="70"/>
      <c r="D3" s="70"/>
    </row>
    <row r="4" spans="1:4" ht="16" thickBot="1" x14ac:dyDescent="0.4">
      <c r="A4" s="28" t="s">
        <v>1</v>
      </c>
      <c r="B4" s="29"/>
      <c r="C4" s="30" t="s">
        <v>2</v>
      </c>
      <c r="D4" s="31"/>
    </row>
    <row r="5" spans="1:4" ht="16" thickBot="1" x14ac:dyDescent="0.4">
      <c r="A5" s="32"/>
      <c r="B5" s="33" t="s">
        <v>0</v>
      </c>
      <c r="C5" s="32"/>
      <c r="D5" s="34" t="s">
        <v>0</v>
      </c>
    </row>
    <row r="6" spans="1:4" x14ac:dyDescent="0.35">
      <c r="A6" s="2"/>
      <c r="B6" s="35"/>
      <c r="C6" s="2"/>
      <c r="D6" s="36"/>
    </row>
    <row r="7" spans="1:4" x14ac:dyDescent="0.35">
      <c r="A7" s="7" t="s">
        <v>3</v>
      </c>
      <c r="B7" s="35"/>
      <c r="C7" s="7" t="s">
        <v>5</v>
      </c>
      <c r="D7" s="36"/>
    </row>
    <row r="8" spans="1:4" x14ac:dyDescent="0.35">
      <c r="A8" s="2" t="s">
        <v>12</v>
      </c>
      <c r="B8" s="35">
        <f>'Bilan d''ouverture'!B73</f>
        <v>30000</v>
      </c>
      <c r="C8" s="2" t="s">
        <v>18</v>
      </c>
      <c r="D8" s="36">
        <f>'Bilan d''ouverture'!D73</f>
        <v>146000</v>
      </c>
    </row>
    <row r="9" spans="1:4" x14ac:dyDescent="0.35">
      <c r="A9" s="2" t="s">
        <v>13</v>
      </c>
      <c r="B9" s="35">
        <f>'Bilan d''ouverture'!B74</f>
        <v>18000</v>
      </c>
      <c r="C9" s="2" t="s">
        <v>19</v>
      </c>
      <c r="D9" s="36">
        <f>'Bilan d''ouverture'!D7</f>
        <v>0</v>
      </c>
    </row>
    <row r="10" spans="1:4" x14ac:dyDescent="0.35">
      <c r="A10" s="2" t="s">
        <v>14</v>
      </c>
      <c r="B10" s="35">
        <f>'Bilan d''ouverture'!B75</f>
        <v>25000</v>
      </c>
      <c r="C10" s="7"/>
      <c r="D10" s="36"/>
    </row>
    <row r="11" spans="1:4" ht="16" thickBot="1" x14ac:dyDescent="0.4">
      <c r="A11" s="7"/>
      <c r="B11" s="33"/>
      <c r="C11" s="7"/>
      <c r="D11" s="33"/>
    </row>
    <row r="12" spans="1:4" ht="16" thickBot="1" x14ac:dyDescent="0.4">
      <c r="A12" s="6" t="s">
        <v>7</v>
      </c>
      <c r="B12" s="29">
        <f>SUM(B8:B11)</f>
        <v>73000</v>
      </c>
      <c r="C12" s="6" t="s">
        <v>7</v>
      </c>
      <c r="D12" s="29">
        <f>SUM(D8:D11)</f>
        <v>146000</v>
      </c>
    </row>
    <row r="13" spans="1:4" x14ac:dyDescent="0.35">
      <c r="B13" s="35"/>
      <c r="C13" s="7"/>
      <c r="D13" s="36"/>
    </row>
    <row r="14" spans="1:4" x14ac:dyDescent="0.35">
      <c r="A14" s="7" t="s">
        <v>4</v>
      </c>
      <c r="B14" s="35"/>
      <c r="C14" s="7" t="s">
        <v>6</v>
      </c>
      <c r="D14" s="36"/>
    </row>
    <row r="15" spans="1:4" x14ac:dyDescent="0.35">
      <c r="A15" s="2" t="s">
        <v>15</v>
      </c>
      <c r="B15" s="35">
        <f>'Bilan d''ouverture'!B80</f>
        <v>62000</v>
      </c>
      <c r="C15" s="2" t="s">
        <v>22</v>
      </c>
      <c r="D15" s="36">
        <f>'Bilan d''ouverture'!D80</f>
        <v>20000</v>
      </c>
    </row>
    <row r="16" spans="1:4" x14ac:dyDescent="0.35">
      <c r="A16" s="2" t="s">
        <v>16</v>
      </c>
      <c r="B16" s="35">
        <f>'Bilan d''ouverture'!B81</f>
        <v>0</v>
      </c>
      <c r="C16" s="2" t="s">
        <v>20</v>
      </c>
      <c r="D16" s="36">
        <f>'Bilan d''ouverture'!D81</f>
        <v>8000</v>
      </c>
    </row>
    <row r="17" spans="1:4" x14ac:dyDescent="0.35">
      <c r="A17" s="2" t="s">
        <v>17</v>
      </c>
      <c r="B17" s="35">
        <f>'Bilan d''ouverture'!B82</f>
        <v>39000</v>
      </c>
      <c r="C17" s="2" t="s">
        <v>21</v>
      </c>
      <c r="D17" s="36">
        <f>'Bilan d''ouverture'!D15</f>
        <v>0</v>
      </c>
    </row>
    <row r="18" spans="1:4" ht="16" thickBot="1" x14ac:dyDescent="0.4">
      <c r="A18" s="2"/>
      <c r="B18" s="33"/>
      <c r="C18" s="2"/>
      <c r="D18" s="33"/>
    </row>
    <row r="19" spans="1:4" ht="16" thickBot="1" x14ac:dyDescent="0.4">
      <c r="A19" s="6" t="s">
        <v>8</v>
      </c>
      <c r="B19" s="29">
        <f>SUM(B15:B18)</f>
        <v>101000</v>
      </c>
      <c r="C19" s="6" t="s">
        <v>8</v>
      </c>
      <c r="D19" s="29">
        <f>SUM(D15:D18)</f>
        <v>28000</v>
      </c>
    </row>
    <row r="20" spans="1:4" x14ac:dyDescent="0.35">
      <c r="A20" s="2"/>
      <c r="B20" s="35"/>
      <c r="C20" s="2"/>
      <c r="D20" s="36"/>
    </row>
    <row r="21" spans="1:4" x14ac:dyDescent="0.35">
      <c r="A21" s="2"/>
      <c r="B21" s="35"/>
      <c r="C21" s="2"/>
      <c r="D21" s="36"/>
    </row>
    <row r="22" spans="1:4" ht="16" thickBot="1" x14ac:dyDescent="0.4">
      <c r="A22" s="2"/>
      <c r="B22" s="35"/>
      <c r="C22" s="2"/>
      <c r="D22" s="33"/>
    </row>
    <row r="23" spans="1:4" x14ac:dyDescent="0.35">
      <c r="A23" s="6" t="s">
        <v>33</v>
      </c>
      <c r="B23" s="37">
        <f>B12+B19</f>
        <v>174000</v>
      </c>
      <c r="C23" s="6" t="s">
        <v>33</v>
      </c>
      <c r="D23" s="36">
        <f>D12+D19</f>
        <v>174000</v>
      </c>
    </row>
    <row r="24" spans="1:4" ht="16" thickBot="1" x14ac:dyDescent="0.4">
      <c r="A24" s="32"/>
      <c r="B24" s="33"/>
      <c r="C24" s="32"/>
      <c r="D24" s="34"/>
    </row>
    <row r="28" spans="1:4" ht="16" thickBot="1" x14ac:dyDescent="0.4">
      <c r="A28" s="69" t="s">
        <v>23</v>
      </c>
      <c r="B28" s="70"/>
      <c r="C28" s="70"/>
      <c r="D28" s="70"/>
    </row>
    <row r="29" spans="1:4" ht="16" thickBot="1" x14ac:dyDescent="0.4">
      <c r="A29" s="28" t="s">
        <v>1</v>
      </c>
      <c r="B29" s="29"/>
      <c r="C29" s="30" t="s">
        <v>2</v>
      </c>
      <c r="D29" s="31"/>
    </row>
    <row r="30" spans="1:4" ht="16" thickBot="1" x14ac:dyDescent="0.4">
      <c r="A30" s="32"/>
      <c r="B30" s="33" t="s">
        <v>0</v>
      </c>
      <c r="C30" s="32"/>
      <c r="D30" s="34" t="s">
        <v>0</v>
      </c>
    </row>
    <row r="31" spans="1:4" x14ac:dyDescent="0.35">
      <c r="A31" s="2"/>
      <c r="B31" s="35"/>
      <c r="C31" s="2"/>
      <c r="D31" s="36"/>
    </row>
    <row r="32" spans="1:4" x14ac:dyDescent="0.35">
      <c r="A32" s="7" t="s">
        <v>3</v>
      </c>
      <c r="B32" s="35"/>
      <c r="C32" s="7" t="s">
        <v>5</v>
      </c>
      <c r="D32" s="36"/>
    </row>
    <row r="33" spans="1:4" x14ac:dyDescent="0.35">
      <c r="A33" s="2" t="s">
        <v>12</v>
      </c>
      <c r="B33" s="35">
        <f>B8</f>
        <v>30000</v>
      </c>
      <c r="C33" s="2" t="s">
        <v>18</v>
      </c>
      <c r="D33" s="36">
        <f>D8</f>
        <v>146000</v>
      </c>
    </row>
    <row r="34" spans="1:4" x14ac:dyDescent="0.35">
      <c r="A34" s="2" t="s">
        <v>13</v>
      </c>
      <c r="B34" s="35">
        <f>B9</f>
        <v>18000</v>
      </c>
      <c r="C34" s="2" t="s">
        <v>19</v>
      </c>
      <c r="D34" s="36">
        <f>D9</f>
        <v>0</v>
      </c>
    </row>
    <row r="35" spans="1:4" x14ac:dyDescent="0.35">
      <c r="A35" s="2" t="s">
        <v>14</v>
      </c>
      <c r="B35" s="35">
        <f>B10</f>
        <v>25000</v>
      </c>
      <c r="C35" s="7"/>
      <c r="D35" s="36"/>
    </row>
    <row r="36" spans="1:4" ht="16" thickBot="1" x14ac:dyDescent="0.4">
      <c r="A36" s="7"/>
      <c r="B36" s="33"/>
      <c r="C36" s="7"/>
      <c r="D36" s="33"/>
    </row>
    <row r="37" spans="1:4" ht="16" thickBot="1" x14ac:dyDescent="0.4">
      <c r="A37" s="6" t="s">
        <v>7</v>
      </c>
      <c r="B37" s="29">
        <f>SUM(B33:B36)</f>
        <v>73000</v>
      </c>
      <c r="C37" s="6" t="s">
        <v>7</v>
      </c>
      <c r="D37" s="29">
        <f>SUM(D33:D36)</f>
        <v>146000</v>
      </c>
    </row>
    <row r="38" spans="1:4" x14ac:dyDescent="0.35">
      <c r="B38" s="35"/>
      <c r="C38" s="7"/>
      <c r="D38" s="36"/>
    </row>
    <row r="39" spans="1:4" x14ac:dyDescent="0.35">
      <c r="A39" s="7" t="s">
        <v>4</v>
      </c>
      <c r="B39" s="35"/>
      <c r="C39" s="7" t="s">
        <v>6</v>
      </c>
      <c r="D39" s="36"/>
    </row>
    <row r="40" spans="1:4" x14ac:dyDescent="0.35">
      <c r="A40" s="2" t="s">
        <v>15</v>
      </c>
      <c r="B40" s="38">
        <f>B15+4700</f>
        <v>66700</v>
      </c>
      <c r="C40" s="2" t="s">
        <v>22</v>
      </c>
      <c r="D40" s="36">
        <f>D15</f>
        <v>20000</v>
      </c>
    </row>
    <row r="41" spans="1:4" x14ac:dyDescent="0.35">
      <c r="A41" s="2" t="s">
        <v>16</v>
      </c>
      <c r="B41" s="35"/>
      <c r="C41" s="2" t="s">
        <v>20</v>
      </c>
      <c r="D41" s="39">
        <f>D16+2350</f>
        <v>10350</v>
      </c>
    </row>
    <row r="42" spans="1:4" x14ac:dyDescent="0.35">
      <c r="A42" s="2" t="s">
        <v>17</v>
      </c>
      <c r="B42" s="38">
        <f>B17-2350</f>
        <v>36650</v>
      </c>
      <c r="C42" s="2" t="s">
        <v>21</v>
      </c>
      <c r="D42" s="36">
        <f>'Bilan d''ouverture'!D38</f>
        <v>0</v>
      </c>
    </row>
    <row r="43" spans="1:4" ht="16" thickBot="1" x14ac:dyDescent="0.4">
      <c r="A43" s="2"/>
      <c r="B43" s="33"/>
      <c r="C43" s="2"/>
      <c r="D43" s="33"/>
    </row>
    <row r="44" spans="1:4" ht="16" thickBot="1" x14ac:dyDescent="0.4">
      <c r="A44" s="6" t="s">
        <v>8</v>
      </c>
      <c r="B44" s="29">
        <f>SUM(B40:B43)</f>
        <v>103350</v>
      </c>
      <c r="C44" s="6" t="s">
        <v>8</v>
      </c>
      <c r="D44" s="29">
        <f>SUM(D40:D43)</f>
        <v>30350</v>
      </c>
    </row>
    <row r="45" spans="1:4" x14ac:dyDescent="0.35">
      <c r="A45" s="2"/>
      <c r="B45" s="35"/>
      <c r="C45" s="2"/>
      <c r="D45" s="36"/>
    </row>
    <row r="46" spans="1:4" x14ac:dyDescent="0.35">
      <c r="A46" s="2"/>
      <c r="B46" s="35"/>
      <c r="C46" s="2"/>
      <c r="D46" s="36"/>
    </row>
    <row r="47" spans="1:4" ht="16" thickBot="1" x14ac:dyDescent="0.4">
      <c r="A47" s="2"/>
      <c r="B47" s="35"/>
      <c r="C47" s="2"/>
      <c r="D47" s="33"/>
    </row>
    <row r="48" spans="1:4" x14ac:dyDescent="0.35">
      <c r="A48" s="6" t="s">
        <v>33</v>
      </c>
      <c r="B48" s="37">
        <f>B37+B44</f>
        <v>176350</v>
      </c>
      <c r="C48" s="6" t="s">
        <v>33</v>
      </c>
      <c r="D48" s="36">
        <f>D37+D44</f>
        <v>176350</v>
      </c>
    </row>
    <row r="49" spans="1:4" ht="16" thickBot="1" x14ac:dyDescent="0.4">
      <c r="A49" s="32"/>
      <c r="B49" s="33"/>
      <c r="C49" s="32"/>
      <c r="D49" s="34"/>
    </row>
    <row r="50" spans="1:4" x14ac:dyDescent="0.35">
      <c r="A50" s="26" t="s">
        <v>41</v>
      </c>
    </row>
    <row r="53" spans="1:4" ht="16" thickBot="1" x14ac:dyDescent="0.4">
      <c r="A53" s="69" t="s">
        <v>24</v>
      </c>
      <c r="B53" s="70"/>
      <c r="C53" s="70"/>
      <c r="D53" s="70"/>
    </row>
    <row r="54" spans="1:4" ht="16" thickBot="1" x14ac:dyDescent="0.4">
      <c r="A54" s="28" t="s">
        <v>1</v>
      </c>
      <c r="B54" s="29"/>
      <c r="C54" s="30" t="s">
        <v>2</v>
      </c>
      <c r="D54" s="31"/>
    </row>
    <row r="55" spans="1:4" ht="16" thickBot="1" x14ac:dyDescent="0.4">
      <c r="A55" s="32"/>
      <c r="B55" s="33" t="s">
        <v>0</v>
      </c>
      <c r="C55" s="32"/>
      <c r="D55" s="34" t="s">
        <v>0</v>
      </c>
    </row>
    <row r="56" spans="1:4" x14ac:dyDescent="0.35">
      <c r="A56" s="2"/>
      <c r="B56" s="35"/>
      <c r="C56" s="2"/>
      <c r="D56" s="36"/>
    </row>
    <row r="57" spans="1:4" x14ac:dyDescent="0.35">
      <c r="A57" s="7" t="s">
        <v>3</v>
      </c>
      <c r="B57" s="35"/>
      <c r="C57" s="7" t="s">
        <v>5</v>
      </c>
      <c r="D57" s="36"/>
    </row>
    <row r="58" spans="1:4" x14ac:dyDescent="0.35">
      <c r="A58" s="2" t="s">
        <v>12</v>
      </c>
      <c r="B58" s="35">
        <f>B33</f>
        <v>30000</v>
      </c>
      <c r="C58" s="2" t="s">
        <v>18</v>
      </c>
      <c r="D58" s="36">
        <f>D33</f>
        <v>146000</v>
      </c>
    </row>
    <row r="59" spans="1:4" x14ac:dyDescent="0.35">
      <c r="A59" s="2" t="s">
        <v>13</v>
      </c>
      <c r="B59" s="35">
        <f>B34</f>
        <v>18000</v>
      </c>
      <c r="C59" s="7" t="s">
        <v>19</v>
      </c>
      <c r="D59" s="36">
        <f>D34</f>
        <v>0</v>
      </c>
    </row>
    <row r="60" spans="1:4" x14ac:dyDescent="0.35">
      <c r="A60" s="2" t="s">
        <v>14</v>
      </c>
      <c r="B60" s="38">
        <f>B35+1200</f>
        <v>26200</v>
      </c>
      <c r="C60" s="7"/>
      <c r="D60" s="36"/>
    </row>
    <row r="61" spans="1:4" ht="16" thickBot="1" x14ac:dyDescent="0.4">
      <c r="A61" s="7"/>
      <c r="B61" s="33"/>
      <c r="C61" s="7"/>
      <c r="D61" s="33"/>
    </row>
    <row r="62" spans="1:4" ht="16" thickBot="1" x14ac:dyDescent="0.4">
      <c r="A62" s="6" t="s">
        <v>7</v>
      </c>
      <c r="B62" s="29">
        <f>SUM(B58:B61)</f>
        <v>74200</v>
      </c>
      <c r="C62" s="6" t="s">
        <v>7</v>
      </c>
      <c r="D62" s="29">
        <f>SUM(D58:D61)</f>
        <v>146000</v>
      </c>
    </row>
    <row r="63" spans="1:4" x14ac:dyDescent="0.35">
      <c r="B63" s="35"/>
      <c r="C63" s="7"/>
      <c r="D63" s="36"/>
    </row>
    <row r="64" spans="1:4" x14ac:dyDescent="0.35">
      <c r="A64" s="7" t="s">
        <v>4</v>
      </c>
      <c r="B64" s="35"/>
      <c r="C64" s="7" t="s">
        <v>6</v>
      </c>
      <c r="D64" s="36"/>
    </row>
    <row r="65" spans="1:4" x14ac:dyDescent="0.35">
      <c r="A65" s="2" t="s">
        <v>15</v>
      </c>
      <c r="B65" s="35">
        <f>B40</f>
        <v>66700</v>
      </c>
      <c r="C65" s="2" t="s">
        <v>22</v>
      </c>
      <c r="D65" s="36">
        <f>D40</f>
        <v>20000</v>
      </c>
    </row>
    <row r="66" spans="1:4" x14ac:dyDescent="0.35">
      <c r="A66" s="2" t="s">
        <v>16</v>
      </c>
      <c r="B66" s="35">
        <f>B41</f>
        <v>0</v>
      </c>
      <c r="C66" s="2" t="s">
        <v>20</v>
      </c>
      <c r="D66" s="39">
        <f>D41+1200</f>
        <v>11550</v>
      </c>
    </row>
    <row r="67" spans="1:4" x14ac:dyDescent="0.35">
      <c r="A67" s="2" t="s">
        <v>17</v>
      </c>
      <c r="B67" s="35">
        <f>B42</f>
        <v>36650</v>
      </c>
      <c r="C67" s="2" t="s">
        <v>21</v>
      </c>
      <c r="D67" s="36">
        <f>D42</f>
        <v>0</v>
      </c>
    </row>
    <row r="68" spans="1:4" ht="16" thickBot="1" x14ac:dyDescent="0.4">
      <c r="A68" s="2"/>
      <c r="B68" s="33"/>
      <c r="C68" s="2"/>
      <c r="D68" s="33"/>
    </row>
    <row r="69" spans="1:4" ht="16" thickBot="1" x14ac:dyDescent="0.4">
      <c r="A69" s="6" t="s">
        <v>8</v>
      </c>
      <c r="B69" s="29">
        <f>SUM(B65:B68)</f>
        <v>103350</v>
      </c>
      <c r="C69" s="6" t="s">
        <v>8</v>
      </c>
      <c r="D69" s="29">
        <f>SUM(D65:D68)</f>
        <v>31550</v>
      </c>
    </row>
    <row r="70" spans="1:4" x14ac:dyDescent="0.35">
      <c r="A70" s="2"/>
      <c r="B70" s="35"/>
      <c r="C70" s="2"/>
      <c r="D70" s="36"/>
    </row>
    <row r="71" spans="1:4" x14ac:dyDescent="0.35">
      <c r="A71" s="2"/>
      <c r="B71" s="35"/>
      <c r="C71" s="2"/>
      <c r="D71" s="36"/>
    </row>
    <row r="72" spans="1:4" ht="16" thickBot="1" x14ac:dyDescent="0.4">
      <c r="A72" s="2"/>
      <c r="B72" s="35"/>
      <c r="C72" s="2"/>
      <c r="D72" s="33"/>
    </row>
    <row r="73" spans="1:4" x14ac:dyDescent="0.35">
      <c r="A73" s="6" t="s">
        <v>33</v>
      </c>
      <c r="B73" s="37">
        <f>B62+B69</f>
        <v>177550</v>
      </c>
      <c r="C73" s="6" t="s">
        <v>33</v>
      </c>
      <c r="D73" s="36">
        <f>D62+D69</f>
        <v>177550</v>
      </c>
    </row>
    <row r="74" spans="1:4" ht="16" thickBot="1" x14ac:dyDescent="0.4">
      <c r="A74" s="32"/>
      <c r="B74" s="33"/>
      <c r="C74" s="32"/>
      <c r="D74" s="34"/>
    </row>
    <row r="75" spans="1:4" x14ac:dyDescent="0.35">
      <c r="A75" s="26" t="s">
        <v>42</v>
      </c>
    </row>
    <row r="78" spans="1:4" ht="16" thickBot="1" x14ac:dyDescent="0.4">
      <c r="A78" s="69" t="s">
        <v>25</v>
      </c>
      <c r="B78" s="70"/>
      <c r="C78" s="70"/>
      <c r="D78" s="70"/>
    </row>
    <row r="79" spans="1:4" ht="16" thickBot="1" x14ac:dyDescent="0.4">
      <c r="A79" s="28" t="s">
        <v>1</v>
      </c>
      <c r="B79" s="29"/>
      <c r="C79" s="30" t="s">
        <v>2</v>
      </c>
      <c r="D79" s="31"/>
    </row>
    <row r="80" spans="1:4" ht="16" thickBot="1" x14ac:dyDescent="0.4">
      <c r="A80" s="32"/>
      <c r="B80" s="33" t="s">
        <v>0</v>
      </c>
      <c r="C80" s="32"/>
      <c r="D80" s="34" t="s">
        <v>0</v>
      </c>
    </row>
    <row r="81" spans="1:4" x14ac:dyDescent="0.35">
      <c r="A81" s="2"/>
      <c r="B81" s="35"/>
      <c r="C81" s="2"/>
      <c r="D81" s="36"/>
    </row>
    <row r="82" spans="1:4" x14ac:dyDescent="0.35">
      <c r="A82" s="7" t="s">
        <v>3</v>
      </c>
      <c r="B82" s="35"/>
      <c r="C82" s="7" t="s">
        <v>5</v>
      </c>
      <c r="D82" s="36"/>
    </row>
    <row r="83" spans="1:4" x14ac:dyDescent="0.35">
      <c r="A83" s="2" t="s">
        <v>12</v>
      </c>
      <c r="B83" s="35">
        <f>B58</f>
        <v>30000</v>
      </c>
      <c r="C83" s="2" t="s">
        <v>18</v>
      </c>
      <c r="D83" s="36">
        <f>D58</f>
        <v>146000</v>
      </c>
    </row>
    <row r="84" spans="1:4" x14ac:dyDescent="0.35">
      <c r="A84" s="2" t="s">
        <v>13</v>
      </c>
      <c r="B84" s="35">
        <f>B59</f>
        <v>18000</v>
      </c>
      <c r="C84" s="7" t="s">
        <v>19</v>
      </c>
      <c r="D84" s="36">
        <f>D59</f>
        <v>0</v>
      </c>
    </row>
    <row r="85" spans="1:4" x14ac:dyDescent="0.35">
      <c r="A85" s="2" t="s">
        <v>14</v>
      </c>
      <c r="B85" s="35">
        <f>B60</f>
        <v>26200</v>
      </c>
      <c r="C85" s="7"/>
      <c r="D85" s="36"/>
    </row>
    <row r="86" spans="1:4" ht="16" thickBot="1" x14ac:dyDescent="0.4">
      <c r="A86" s="7"/>
      <c r="B86" s="33"/>
      <c r="C86" s="7"/>
      <c r="D86" s="33"/>
    </row>
    <row r="87" spans="1:4" ht="16" thickBot="1" x14ac:dyDescent="0.4">
      <c r="A87" s="6" t="s">
        <v>7</v>
      </c>
      <c r="B87" s="29">
        <f>SUM(B83:B86)</f>
        <v>74200</v>
      </c>
      <c r="C87" s="6" t="s">
        <v>7</v>
      </c>
      <c r="D87" s="29">
        <f>SUM(D83:D86)</f>
        <v>146000</v>
      </c>
    </row>
    <row r="88" spans="1:4" x14ac:dyDescent="0.35">
      <c r="B88" s="35"/>
      <c r="C88" s="7"/>
      <c r="D88" s="36"/>
    </row>
    <row r="89" spans="1:4" x14ac:dyDescent="0.35">
      <c r="A89" s="7" t="s">
        <v>4</v>
      </c>
      <c r="B89" s="35"/>
      <c r="C89" s="7" t="s">
        <v>6</v>
      </c>
      <c r="D89" s="36"/>
    </row>
    <row r="90" spans="1:4" x14ac:dyDescent="0.35">
      <c r="A90" s="2" t="s">
        <v>15</v>
      </c>
      <c r="B90" s="35">
        <f>B65</f>
        <v>66700</v>
      </c>
      <c r="C90" s="2" t="s">
        <v>22</v>
      </c>
      <c r="D90" s="36">
        <f>D65</f>
        <v>20000</v>
      </c>
    </row>
    <row r="91" spans="1:4" x14ac:dyDescent="0.35">
      <c r="A91" s="2" t="s">
        <v>16</v>
      </c>
      <c r="B91" s="35">
        <f>B66</f>
        <v>0</v>
      </c>
      <c r="C91" s="2" t="s">
        <v>20</v>
      </c>
      <c r="D91" s="39">
        <f>D66-600</f>
        <v>10950</v>
      </c>
    </row>
    <row r="92" spans="1:4" x14ac:dyDescent="0.35">
      <c r="A92" s="2" t="s">
        <v>17</v>
      </c>
      <c r="B92" s="38">
        <f>B67-600</f>
        <v>36050</v>
      </c>
      <c r="C92" s="2" t="s">
        <v>21</v>
      </c>
      <c r="D92" s="36">
        <f>'Bilan d''ouverture'!D87</f>
        <v>0</v>
      </c>
    </row>
    <row r="93" spans="1:4" ht="16" thickBot="1" x14ac:dyDescent="0.4">
      <c r="A93" s="2"/>
      <c r="B93" s="33"/>
      <c r="C93" s="2"/>
      <c r="D93" s="33"/>
    </row>
    <row r="94" spans="1:4" ht="16" thickBot="1" x14ac:dyDescent="0.4">
      <c r="A94" s="6" t="s">
        <v>8</v>
      </c>
      <c r="B94" s="29">
        <f>SUM(B90:B93)</f>
        <v>102750</v>
      </c>
      <c r="C94" s="6" t="s">
        <v>8</v>
      </c>
      <c r="D94" s="29">
        <f>SUM(D90:D93)</f>
        <v>30950</v>
      </c>
    </row>
    <row r="95" spans="1:4" x14ac:dyDescent="0.35">
      <c r="A95" s="2"/>
      <c r="B95" s="35"/>
      <c r="C95" s="2"/>
      <c r="D95" s="36"/>
    </row>
    <row r="96" spans="1:4" x14ac:dyDescent="0.35">
      <c r="A96" s="2"/>
      <c r="B96" s="35"/>
      <c r="C96" s="2"/>
      <c r="D96" s="36"/>
    </row>
    <row r="97" spans="1:4" ht="16" thickBot="1" x14ac:dyDescent="0.4">
      <c r="A97" s="2"/>
      <c r="B97" s="35"/>
      <c r="C97" s="2"/>
      <c r="D97" s="33"/>
    </row>
    <row r="98" spans="1:4" x14ac:dyDescent="0.35">
      <c r="A98" s="6" t="s">
        <v>33</v>
      </c>
      <c r="B98" s="37">
        <f>B87+B94</f>
        <v>176950</v>
      </c>
      <c r="C98" s="6" t="s">
        <v>33</v>
      </c>
      <c r="D98" s="36">
        <f>D87+D94</f>
        <v>176950</v>
      </c>
    </row>
    <row r="99" spans="1:4" ht="16" thickBot="1" x14ac:dyDescent="0.4">
      <c r="A99" s="32"/>
      <c r="B99" s="33"/>
      <c r="C99" s="32"/>
      <c r="D99" s="34"/>
    </row>
    <row r="100" spans="1:4" x14ac:dyDescent="0.35">
      <c r="A100" s="26" t="s">
        <v>43</v>
      </c>
    </row>
    <row r="103" spans="1:4" ht="16" thickBot="1" x14ac:dyDescent="0.4">
      <c r="A103" s="69" t="s">
        <v>26</v>
      </c>
      <c r="B103" s="70"/>
      <c r="C103" s="70"/>
      <c r="D103" s="70"/>
    </row>
    <row r="104" spans="1:4" ht="16" thickBot="1" x14ac:dyDescent="0.4">
      <c r="A104" s="28" t="s">
        <v>1</v>
      </c>
      <c r="B104" s="29"/>
      <c r="C104" s="30" t="s">
        <v>2</v>
      </c>
      <c r="D104" s="31"/>
    </row>
    <row r="105" spans="1:4" ht="16" thickBot="1" x14ac:dyDescent="0.4">
      <c r="A105" s="32"/>
      <c r="B105" s="33" t="s">
        <v>0</v>
      </c>
      <c r="C105" s="32"/>
      <c r="D105" s="34" t="s">
        <v>0</v>
      </c>
    </row>
    <row r="106" spans="1:4" x14ac:dyDescent="0.35">
      <c r="A106" s="2"/>
      <c r="B106" s="35"/>
      <c r="C106" s="2"/>
      <c r="D106" s="36"/>
    </row>
    <row r="107" spans="1:4" x14ac:dyDescent="0.35">
      <c r="A107" s="7" t="s">
        <v>3</v>
      </c>
      <c r="B107" s="35"/>
      <c r="C107" s="7" t="s">
        <v>5</v>
      </c>
      <c r="D107" s="36"/>
    </row>
    <row r="108" spans="1:4" x14ac:dyDescent="0.35">
      <c r="A108" s="2" t="s">
        <v>12</v>
      </c>
      <c r="B108" s="35">
        <f>B83</f>
        <v>30000</v>
      </c>
      <c r="C108" s="2" t="s">
        <v>18</v>
      </c>
      <c r="D108" s="36">
        <f>D83</f>
        <v>146000</v>
      </c>
    </row>
    <row r="109" spans="1:4" x14ac:dyDescent="0.35">
      <c r="A109" s="2" t="s">
        <v>13</v>
      </c>
      <c r="B109" s="35">
        <f>B84</f>
        <v>18000</v>
      </c>
      <c r="C109" s="7" t="s">
        <v>19</v>
      </c>
      <c r="D109" s="36">
        <f>D84</f>
        <v>0</v>
      </c>
    </row>
    <row r="110" spans="1:4" x14ac:dyDescent="0.35">
      <c r="A110" s="2" t="s">
        <v>14</v>
      </c>
      <c r="B110" s="38">
        <f>B85+10000</f>
        <v>36200</v>
      </c>
      <c r="C110" s="7"/>
      <c r="D110" s="36"/>
    </row>
    <row r="111" spans="1:4" ht="16" thickBot="1" x14ac:dyDescent="0.4">
      <c r="A111" s="7"/>
      <c r="B111" s="33"/>
      <c r="C111" s="7"/>
      <c r="D111" s="33"/>
    </row>
    <row r="112" spans="1:4" ht="16" thickBot="1" x14ac:dyDescent="0.4">
      <c r="A112" s="6" t="s">
        <v>7</v>
      </c>
      <c r="B112" s="29">
        <f>SUM(B108:B111)</f>
        <v>84200</v>
      </c>
      <c r="C112" s="6" t="s">
        <v>7</v>
      </c>
      <c r="D112" s="29">
        <f>SUM(D108:D111)</f>
        <v>146000</v>
      </c>
    </row>
    <row r="113" spans="1:7" x14ac:dyDescent="0.35">
      <c r="B113" s="35"/>
      <c r="C113" s="7"/>
      <c r="D113" s="36"/>
    </row>
    <row r="114" spans="1:7" x14ac:dyDescent="0.35">
      <c r="A114" s="7" t="s">
        <v>4</v>
      </c>
      <c r="B114" s="35"/>
      <c r="C114" s="7" t="s">
        <v>6</v>
      </c>
      <c r="D114" s="36"/>
    </row>
    <row r="115" spans="1:7" x14ac:dyDescent="0.35">
      <c r="A115" s="2" t="s">
        <v>15</v>
      </c>
      <c r="B115" s="35">
        <f>B90</f>
        <v>66700</v>
      </c>
      <c r="C115" s="2" t="s">
        <v>22</v>
      </c>
      <c r="D115" s="39">
        <f>D90+9000</f>
        <v>29000</v>
      </c>
    </row>
    <row r="116" spans="1:7" x14ac:dyDescent="0.35">
      <c r="A116" s="2" t="s">
        <v>16</v>
      </c>
      <c r="B116" s="35">
        <f>B91</f>
        <v>0</v>
      </c>
      <c r="C116" s="2" t="s">
        <v>20</v>
      </c>
      <c r="D116" s="36">
        <f>D91</f>
        <v>10950</v>
      </c>
    </row>
    <row r="117" spans="1:7" x14ac:dyDescent="0.35">
      <c r="A117" s="2" t="s">
        <v>17</v>
      </c>
      <c r="B117" s="38">
        <f>B92-1000</f>
        <v>35050</v>
      </c>
      <c r="C117" s="2" t="s">
        <v>21</v>
      </c>
      <c r="D117" s="36">
        <f>D92</f>
        <v>0</v>
      </c>
    </row>
    <row r="118" spans="1:7" ht="16" thickBot="1" x14ac:dyDescent="0.4">
      <c r="A118" s="2"/>
      <c r="B118" s="33"/>
      <c r="C118" s="2"/>
      <c r="D118" s="33"/>
    </row>
    <row r="119" spans="1:7" ht="16" thickBot="1" x14ac:dyDescent="0.4">
      <c r="A119" s="6" t="s">
        <v>8</v>
      </c>
      <c r="B119" s="29">
        <f>SUM(B115:B118)</f>
        <v>101750</v>
      </c>
      <c r="C119" s="6" t="s">
        <v>8</v>
      </c>
      <c r="D119" s="29">
        <f>SUM(D115:D118)</f>
        <v>39950</v>
      </c>
    </row>
    <row r="120" spans="1:7" x14ac:dyDescent="0.35">
      <c r="A120" s="2"/>
      <c r="B120" s="35"/>
      <c r="C120" s="2"/>
      <c r="D120" s="36"/>
    </row>
    <row r="121" spans="1:7" x14ac:dyDescent="0.35">
      <c r="A121" s="2"/>
      <c r="B121" s="35"/>
      <c r="C121" s="2"/>
      <c r="D121" s="36"/>
    </row>
    <row r="122" spans="1:7" ht="16" thickBot="1" x14ac:dyDescent="0.4">
      <c r="A122" s="2"/>
      <c r="B122" s="35"/>
      <c r="C122" s="2"/>
      <c r="D122" s="33"/>
    </row>
    <row r="123" spans="1:7" x14ac:dyDescent="0.35">
      <c r="A123" s="6" t="s">
        <v>33</v>
      </c>
      <c r="B123" s="37">
        <f>B112+B119</f>
        <v>185950</v>
      </c>
      <c r="C123" s="6" t="s">
        <v>33</v>
      </c>
      <c r="D123" s="36">
        <f>D112+D119</f>
        <v>185950</v>
      </c>
    </row>
    <row r="124" spans="1:7" ht="16" thickBot="1" x14ac:dyDescent="0.4">
      <c r="A124" s="32"/>
      <c r="B124" s="33"/>
      <c r="C124" s="32"/>
      <c r="D124" s="34"/>
    </row>
    <row r="125" spans="1:7" x14ac:dyDescent="0.35">
      <c r="A125" s="26" t="s">
        <v>44</v>
      </c>
    </row>
    <row r="128" spans="1:7" ht="16" thickBot="1" x14ac:dyDescent="0.4">
      <c r="A128" s="69" t="s">
        <v>27</v>
      </c>
      <c r="B128" s="70"/>
      <c r="C128" s="70"/>
      <c r="D128" s="70"/>
      <c r="F128" s="71" t="s">
        <v>28</v>
      </c>
      <c r="G128" s="71"/>
    </row>
    <row r="129" spans="1:9" ht="16" thickBot="1" x14ac:dyDescent="0.4">
      <c r="A129" s="28" t="s">
        <v>1</v>
      </c>
      <c r="B129" s="29"/>
      <c r="C129" s="30" t="s">
        <v>2</v>
      </c>
      <c r="D129" s="31"/>
      <c r="F129" s="50"/>
      <c r="G129" s="51" t="s">
        <v>0</v>
      </c>
      <c r="H129" s="40"/>
      <c r="I129" s="40"/>
    </row>
    <row r="130" spans="1:9" ht="16" thickBot="1" x14ac:dyDescent="0.4">
      <c r="A130" s="32"/>
      <c r="B130" s="33" t="s">
        <v>0</v>
      </c>
      <c r="C130" s="32"/>
      <c r="D130" s="34" t="s">
        <v>0</v>
      </c>
      <c r="F130" s="55" t="s">
        <v>56</v>
      </c>
      <c r="G130" s="61"/>
    </row>
    <row r="131" spans="1:9" x14ac:dyDescent="0.35">
      <c r="A131" s="2"/>
      <c r="B131" s="35"/>
      <c r="C131" s="2"/>
      <c r="D131" s="36"/>
      <c r="F131" s="48"/>
      <c r="G131" s="36"/>
      <c r="H131" s="41"/>
    </row>
    <row r="132" spans="1:9" x14ac:dyDescent="0.35">
      <c r="A132" s="7" t="s">
        <v>3</v>
      </c>
      <c r="B132" s="35"/>
      <c r="C132" s="7" t="s">
        <v>5</v>
      </c>
      <c r="D132" s="36"/>
      <c r="F132" s="52" t="s">
        <v>69</v>
      </c>
      <c r="G132" s="60"/>
      <c r="H132" s="40"/>
      <c r="I132" s="40"/>
    </row>
    <row r="133" spans="1:9" x14ac:dyDescent="0.35">
      <c r="A133" s="2" t="s">
        <v>12</v>
      </c>
      <c r="B133" s="35">
        <f>B108</f>
        <v>30000</v>
      </c>
      <c r="C133" s="2" t="s">
        <v>18</v>
      </c>
      <c r="D133" s="36">
        <f>D108</f>
        <v>146000</v>
      </c>
      <c r="F133" s="48" t="s">
        <v>72</v>
      </c>
      <c r="G133" s="62">
        <f>-((5*25)+640+800+108)</f>
        <v>-1673</v>
      </c>
      <c r="I133" s="42"/>
    </row>
    <row r="134" spans="1:9" ht="16" thickBot="1" x14ac:dyDescent="0.4">
      <c r="A134" s="2" t="s">
        <v>13</v>
      </c>
      <c r="B134" s="35">
        <f>B109</f>
        <v>18000</v>
      </c>
      <c r="C134" s="7" t="s">
        <v>19</v>
      </c>
      <c r="D134" s="43">
        <f>G148</f>
        <v>-1673</v>
      </c>
      <c r="F134" s="48" t="s">
        <v>68</v>
      </c>
      <c r="G134" s="60"/>
      <c r="I134" s="44"/>
    </row>
    <row r="135" spans="1:9" ht="16" thickBot="1" x14ac:dyDescent="0.4">
      <c r="A135" s="2" t="s">
        <v>14</v>
      </c>
      <c r="B135" s="35">
        <f>B110</f>
        <v>36200</v>
      </c>
      <c r="C135" s="7"/>
      <c r="D135" s="36"/>
      <c r="F135" s="55" t="s">
        <v>57</v>
      </c>
      <c r="G135" s="61">
        <f>G130+G132+G133+G134</f>
        <v>-1673</v>
      </c>
      <c r="I135" s="42"/>
    </row>
    <row r="136" spans="1:9" ht="16" thickBot="1" x14ac:dyDescent="0.4">
      <c r="A136" s="7"/>
      <c r="B136" s="33"/>
      <c r="C136" s="7"/>
      <c r="D136" s="33"/>
      <c r="F136" s="48"/>
      <c r="G136" s="60"/>
      <c r="I136" s="42"/>
    </row>
    <row r="137" spans="1:9" ht="16" thickBot="1" x14ac:dyDescent="0.4">
      <c r="A137" s="6" t="s">
        <v>7</v>
      </c>
      <c r="B137" s="29">
        <f>SUM(B133:B136)</f>
        <v>84200</v>
      </c>
      <c r="C137" s="6" t="s">
        <v>7</v>
      </c>
      <c r="D137" s="29">
        <f>SUM(D133:D136)</f>
        <v>144327</v>
      </c>
      <c r="F137" s="52" t="s">
        <v>58</v>
      </c>
      <c r="G137" s="60"/>
      <c r="I137" s="42"/>
    </row>
    <row r="138" spans="1:9" ht="16" thickBot="1" x14ac:dyDescent="0.4">
      <c r="B138" s="35"/>
      <c r="C138" s="7"/>
      <c r="D138" s="36"/>
      <c r="F138" s="48" t="s">
        <v>59</v>
      </c>
      <c r="G138" s="60"/>
      <c r="I138" s="42"/>
    </row>
    <row r="139" spans="1:9" ht="16" thickBot="1" x14ac:dyDescent="0.4">
      <c r="A139" s="7" t="s">
        <v>4</v>
      </c>
      <c r="B139" s="35"/>
      <c r="C139" s="7" t="s">
        <v>6</v>
      </c>
      <c r="D139" s="36"/>
      <c r="F139" s="55" t="s">
        <v>60</v>
      </c>
      <c r="G139" s="61">
        <f>G135+G137-G138</f>
        <v>-1673</v>
      </c>
      <c r="I139" s="42"/>
    </row>
    <row r="140" spans="1:9" x14ac:dyDescent="0.35">
      <c r="A140" s="2" t="s">
        <v>15</v>
      </c>
      <c r="B140" s="35">
        <f>B115</f>
        <v>66700</v>
      </c>
      <c r="C140" s="2" t="s">
        <v>22</v>
      </c>
      <c r="D140" s="36">
        <f>D115</f>
        <v>29000</v>
      </c>
      <c r="F140" s="48"/>
      <c r="G140" s="60"/>
      <c r="I140" s="42"/>
    </row>
    <row r="141" spans="1:9" x14ac:dyDescent="0.35">
      <c r="A141" s="2" t="s">
        <v>16</v>
      </c>
      <c r="B141" s="35">
        <f>B116</f>
        <v>0</v>
      </c>
      <c r="C141" s="2" t="s">
        <v>20</v>
      </c>
      <c r="D141" s="36">
        <f>D116</f>
        <v>10950</v>
      </c>
      <c r="F141" s="48" t="s">
        <v>11</v>
      </c>
      <c r="G141" s="60"/>
      <c r="I141" s="42"/>
    </row>
    <row r="142" spans="1:9" ht="16" thickBot="1" x14ac:dyDescent="0.4">
      <c r="A142" s="2" t="s">
        <v>17</v>
      </c>
      <c r="B142" s="38">
        <f>B117-1673</f>
        <v>33377</v>
      </c>
      <c r="C142" s="2" t="s">
        <v>21</v>
      </c>
      <c r="D142" s="36">
        <f>D117</f>
        <v>0</v>
      </c>
      <c r="F142" s="48" t="s">
        <v>10</v>
      </c>
      <c r="G142" s="60"/>
      <c r="I142" s="42"/>
    </row>
    <row r="143" spans="1:9" ht="16" thickBot="1" x14ac:dyDescent="0.4">
      <c r="A143" s="2"/>
      <c r="B143" s="33"/>
      <c r="C143" s="2"/>
      <c r="D143" s="33"/>
      <c r="F143" s="55" t="s">
        <v>74</v>
      </c>
      <c r="G143" s="61">
        <f>G141-G142</f>
        <v>0</v>
      </c>
      <c r="I143" s="45"/>
    </row>
    <row r="144" spans="1:9" ht="16" thickBot="1" x14ac:dyDescent="0.4">
      <c r="A144" s="6" t="s">
        <v>8</v>
      </c>
      <c r="B144" s="29">
        <f>SUM(B140:B143)</f>
        <v>100077</v>
      </c>
      <c r="C144" s="6" t="s">
        <v>8</v>
      </c>
      <c r="D144" s="29">
        <f>SUM(D140:D143)</f>
        <v>39950</v>
      </c>
      <c r="F144" s="53"/>
      <c r="G144" s="60"/>
      <c r="H144" s="46"/>
      <c r="I144" s="47"/>
    </row>
    <row r="145" spans="1:9" x14ac:dyDescent="0.35">
      <c r="A145" s="2"/>
      <c r="B145" s="35"/>
      <c r="C145" s="2"/>
      <c r="D145" s="36"/>
      <c r="F145" s="48" t="s">
        <v>61</v>
      </c>
      <c r="G145" s="60"/>
    </row>
    <row r="146" spans="1:9" x14ac:dyDescent="0.35">
      <c r="A146" s="2"/>
      <c r="B146" s="35"/>
      <c r="C146" s="2"/>
      <c r="D146" s="36"/>
      <c r="F146" s="48" t="s">
        <v>62</v>
      </c>
      <c r="G146" s="60"/>
      <c r="I146" s="45"/>
    </row>
    <row r="147" spans="1:9" ht="16" thickBot="1" x14ac:dyDescent="0.4">
      <c r="A147" s="2"/>
      <c r="B147" s="35"/>
      <c r="C147" s="2"/>
      <c r="D147" s="33"/>
      <c r="F147" s="48"/>
      <c r="G147" s="60"/>
    </row>
    <row r="148" spans="1:9" ht="16" thickBot="1" x14ac:dyDescent="0.4">
      <c r="A148" s="6" t="s">
        <v>33</v>
      </c>
      <c r="B148" s="37">
        <f>B137+B144</f>
        <v>184277</v>
      </c>
      <c r="C148" s="6" t="s">
        <v>33</v>
      </c>
      <c r="D148" s="36">
        <f>D137+D144</f>
        <v>184277</v>
      </c>
      <c r="F148" s="55" t="s">
        <v>63</v>
      </c>
      <c r="G148" s="61">
        <f>G139+G143-G145-G146</f>
        <v>-1673</v>
      </c>
    </row>
    <row r="149" spans="1:9" ht="16" thickBot="1" x14ac:dyDescent="0.4">
      <c r="A149" s="32"/>
      <c r="B149" s="33"/>
      <c r="C149" s="32"/>
      <c r="D149" s="34"/>
      <c r="F149" s="54"/>
      <c r="G149" s="49"/>
    </row>
    <row r="150" spans="1:9" x14ac:dyDescent="0.35">
      <c r="A150" s="26" t="s">
        <v>45</v>
      </c>
    </row>
    <row r="153" spans="1:9" ht="16" thickBot="1" x14ac:dyDescent="0.4">
      <c r="A153" s="69" t="s">
        <v>29</v>
      </c>
      <c r="B153" s="70"/>
      <c r="C153" s="70"/>
      <c r="D153" s="70"/>
      <c r="F153" s="69" t="s">
        <v>30</v>
      </c>
      <c r="G153" s="69"/>
    </row>
    <row r="154" spans="1:9" ht="16" thickBot="1" x14ac:dyDescent="0.4">
      <c r="A154" s="28" t="s">
        <v>1</v>
      </c>
      <c r="B154" s="29"/>
      <c r="C154" s="30" t="s">
        <v>2</v>
      </c>
      <c r="D154" s="31"/>
      <c r="F154" s="50"/>
      <c r="G154" s="51" t="s">
        <v>0</v>
      </c>
      <c r="H154" s="40"/>
      <c r="I154" s="40"/>
    </row>
    <row r="155" spans="1:9" ht="16" thickBot="1" x14ac:dyDescent="0.4">
      <c r="A155" s="32"/>
      <c r="B155" s="33" t="s">
        <v>0</v>
      </c>
      <c r="C155" s="32"/>
      <c r="D155" s="34" t="s">
        <v>0</v>
      </c>
      <c r="F155" s="55" t="s">
        <v>56</v>
      </c>
      <c r="G155" s="63">
        <v>9500</v>
      </c>
    </row>
    <row r="156" spans="1:9" x14ac:dyDescent="0.35">
      <c r="A156" s="2"/>
      <c r="B156" s="35"/>
      <c r="C156" s="2"/>
      <c r="D156" s="36"/>
      <c r="F156" s="48"/>
      <c r="G156" s="36"/>
      <c r="H156" s="41"/>
    </row>
    <row r="157" spans="1:9" x14ac:dyDescent="0.35">
      <c r="A157" s="7" t="s">
        <v>3</v>
      </c>
      <c r="B157" s="35"/>
      <c r="C157" s="7" t="s">
        <v>5</v>
      </c>
      <c r="D157" s="36"/>
      <c r="F157" s="52" t="s">
        <v>69</v>
      </c>
      <c r="G157" s="64">
        <v>-4750</v>
      </c>
      <c r="H157" s="40"/>
      <c r="I157" s="40"/>
    </row>
    <row r="158" spans="1:9" x14ac:dyDescent="0.35">
      <c r="A158" s="2" t="s">
        <v>12</v>
      </c>
      <c r="B158" s="35">
        <f>B133</f>
        <v>30000</v>
      </c>
      <c r="C158" s="2" t="s">
        <v>18</v>
      </c>
      <c r="D158" s="36">
        <f>D133</f>
        <v>146000</v>
      </c>
      <c r="F158" s="48" t="s">
        <v>73</v>
      </c>
      <c r="G158" s="60">
        <f>G133</f>
        <v>-1673</v>
      </c>
      <c r="I158" s="42"/>
    </row>
    <row r="159" spans="1:9" ht="16" thickBot="1" x14ac:dyDescent="0.4">
      <c r="A159" s="2" t="s">
        <v>13</v>
      </c>
      <c r="B159" s="35">
        <f>B134</f>
        <v>18000</v>
      </c>
      <c r="C159" s="7" t="s">
        <v>19</v>
      </c>
      <c r="D159" s="43">
        <f>G173</f>
        <v>3077</v>
      </c>
      <c r="F159" s="48" t="s">
        <v>68</v>
      </c>
      <c r="G159" s="60"/>
      <c r="I159" s="56"/>
    </row>
    <row r="160" spans="1:9" ht="16" thickBot="1" x14ac:dyDescent="0.4">
      <c r="A160" s="2" t="s">
        <v>14</v>
      </c>
      <c r="B160" s="35">
        <f>B135</f>
        <v>36200</v>
      </c>
      <c r="C160" s="7"/>
      <c r="D160" s="36"/>
      <c r="F160" s="55" t="s">
        <v>57</v>
      </c>
      <c r="G160" s="61">
        <f>G155+G157+G158+G159</f>
        <v>3077</v>
      </c>
      <c r="I160" s="42"/>
    </row>
    <row r="161" spans="1:9" ht="16" thickBot="1" x14ac:dyDescent="0.4">
      <c r="A161" s="7"/>
      <c r="B161" s="33"/>
      <c r="C161" s="7"/>
      <c r="D161" s="33"/>
      <c r="F161" s="48"/>
      <c r="G161" s="60"/>
      <c r="I161" s="42"/>
    </row>
    <row r="162" spans="1:9" ht="16" thickBot="1" x14ac:dyDescent="0.4">
      <c r="A162" s="6" t="s">
        <v>7</v>
      </c>
      <c r="B162" s="29">
        <f>SUM(B158:B161)</f>
        <v>84200</v>
      </c>
      <c r="C162" s="6" t="s">
        <v>7</v>
      </c>
      <c r="D162" s="29">
        <f>SUM(D158:D161)</f>
        <v>149077</v>
      </c>
      <c r="F162" s="52" t="s">
        <v>58</v>
      </c>
      <c r="G162" s="60"/>
      <c r="I162" s="42"/>
    </row>
    <row r="163" spans="1:9" ht="16" thickBot="1" x14ac:dyDescent="0.4">
      <c r="B163" s="35"/>
      <c r="C163" s="7"/>
      <c r="D163" s="36"/>
      <c r="F163" s="48" t="s">
        <v>59</v>
      </c>
      <c r="G163" s="60"/>
      <c r="I163" s="42"/>
    </row>
    <row r="164" spans="1:9" ht="16" thickBot="1" x14ac:dyDescent="0.4">
      <c r="A164" s="7" t="s">
        <v>4</v>
      </c>
      <c r="B164" s="35"/>
      <c r="C164" s="7" t="s">
        <v>6</v>
      </c>
      <c r="D164" s="36"/>
      <c r="F164" s="55" t="s">
        <v>60</v>
      </c>
      <c r="G164" s="61">
        <f>G160+G162-G163</f>
        <v>3077</v>
      </c>
      <c r="I164" s="42"/>
    </row>
    <row r="165" spans="1:9" x14ac:dyDescent="0.35">
      <c r="A165" s="2" t="s">
        <v>15</v>
      </c>
      <c r="B165" s="58">
        <f>B140-4750</f>
        <v>61950</v>
      </c>
      <c r="C165" s="2" t="s">
        <v>22</v>
      </c>
      <c r="D165" s="36">
        <f>D140</f>
        <v>29000</v>
      </c>
      <c r="F165" s="48"/>
      <c r="G165" s="60"/>
      <c r="I165" s="42"/>
    </row>
    <row r="166" spans="1:9" x14ac:dyDescent="0.35">
      <c r="A166" s="2" t="s">
        <v>16</v>
      </c>
      <c r="B166" s="38">
        <v>5700</v>
      </c>
      <c r="C166" s="2" t="s">
        <v>20</v>
      </c>
      <c r="D166" s="36">
        <f>D141</f>
        <v>10950</v>
      </c>
      <c r="F166" s="48" t="s">
        <v>11</v>
      </c>
      <c r="G166" s="60"/>
      <c r="I166" s="42"/>
    </row>
    <row r="167" spans="1:9" ht="16" thickBot="1" x14ac:dyDescent="0.4">
      <c r="A167" s="2" t="s">
        <v>17</v>
      </c>
      <c r="B167" s="38">
        <f>B142+3800</f>
        <v>37177</v>
      </c>
      <c r="C167" s="2" t="s">
        <v>21</v>
      </c>
      <c r="D167" s="36">
        <f>D142</f>
        <v>0</v>
      </c>
      <c r="F167" s="48" t="s">
        <v>10</v>
      </c>
      <c r="G167" s="60"/>
      <c r="I167" s="42"/>
    </row>
    <row r="168" spans="1:9" ht="16" thickBot="1" x14ac:dyDescent="0.4">
      <c r="A168" s="2"/>
      <c r="B168" s="33"/>
      <c r="C168" s="2"/>
      <c r="D168" s="33"/>
      <c r="F168" s="55" t="s">
        <v>74</v>
      </c>
      <c r="G168" s="61">
        <f>G166-G167</f>
        <v>0</v>
      </c>
      <c r="I168" s="45"/>
    </row>
    <row r="169" spans="1:9" ht="16" thickBot="1" x14ac:dyDescent="0.4">
      <c r="A169" s="6" t="s">
        <v>8</v>
      </c>
      <c r="B169" s="29">
        <f>SUM(B165:B168)</f>
        <v>104827</v>
      </c>
      <c r="C169" s="6" t="s">
        <v>8</v>
      </c>
      <c r="D169" s="29">
        <f>SUM(D165:D168)</f>
        <v>39950</v>
      </c>
      <c r="F169" s="53"/>
      <c r="G169" s="60"/>
      <c r="H169" s="46"/>
      <c r="I169" s="45"/>
    </row>
    <row r="170" spans="1:9" x14ac:dyDescent="0.35">
      <c r="A170" s="2"/>
      <c r="B170" s="35"/>
      <c r="C170" s="2"/>
      <c r="D170" s="36"/>
      <c r="F170" s="48" t="s">
        <v>61</v>
      </c>
      <c r="G170" s="60"/>
    </row>
    <row r="171" spans="1:9" x14ac:dyDescent="0.35">
      <c r="A171" s="2"/>
      <c r="B171" s="35"/>
      <c r="C171" s="2"/>
      <c r="D171" s="36"/>
      <c r="F171" s="48" t="s">
        <v>62</v>
      </c>
      <c r="G171" s="60"/>
      <c r="I171" s="45"/>
    </row>
    <row r="172" spans="1:9" ht="16" thickBot="1" x14ac:dyDescent="0.4">
      <c r="A172" s="2"/>
      <c r="B172" s="35"/>
      <c r="C172" s="2"/>
      <c r="D172" s="33"/>
      <c r="F172" s="48"/>
      <c r="G172" s="60"/>
    </row>
    <row r="173" spans="1:9" ht="16" thickBot="1" x14ac:dyDescent="0.4">
      <c r="A173" s="6" t="s">
        <v>33</v>
      </c>
      <c r="B173" s="37">
        <f>B162+B169</f>
        <v>189027</v>
      </c>
      <c r="C173" s="6" t="s">
        <v>33</v>
      </c>
      <c r="D173" s="36">
        <f>D162+D169</f>
        <v>189027</v>
      </c>
      <c r="F173" s="55" t="s">
        <v>63</v>
      </c>
      <c r="G173" s="61">
        <f>G164+G168-G170-G171</f>
        <v>3077</v>
      </c>
    </row>
    <row r="174" spans="1:9" ht="16" thickBot="1" x14ac:dyDescent="0.4">
      <c r="A174" s="32"/>
      <c r="B174" s="33"/>
      <c r="C174" s="32"/>
      <c r="D174" s="34"/>
      <c r="F174" s="54"/>
      <c r="G174" s="49"/>
    </row>
    <row r="175" spans="1:9" x14ac:dyDescent="0.35">
      <c r="A175" s="26" t="s">
        <v>64</v>
      </c>
    </row>
    <row r="176" spans="1:9" x14ac:dyDescent="0.35">
      <c r="A176" s="57" t="s">
        <v>70</v>
      </c>
    </row>
    <row r="179" spans="1:9" ht="16" thickBot="1" x14ac:dyDescent="0.4">
      <c r="A179" s="69" t="s">
        <v>31</v>
      </c>
      <c r="B179" s="70"/>
      <c r="C179" s="70"/>
      <c r="D179" s="70"/>
      <c r="F179" s="69" t="s">
        <v>32</v>
      </c>
      <c r="G179" s="69"/>
    </row>
    <row r="180" spans="1:9" ht="16" thickBot="1" x14ac:dyDescent="0.4">
      <c r="A180" s="28" t="s">
        <v>1</v>
      </c>
      <c r="B180" s="29"/>
      <c r="C180" s="30" t="s">
        <v>2</v>
      </c>
      <c r="D180" s="31"/>
      <c r="F180" s="50"/>
      <c r="G180" s="51" t="s">
        <v>0</v>
      </c>
      <c r="H180" s="41"/>
      <c r="I180" s="41"/>
    </row>
    <row r="181" spans="1:9" ht="16" thickBot="1" x14ac:dyDescent="0.4">
      <c r="A181" s="32"/>
      <c r="B181" s="33" t="s">
        <v>0</v>
      </c>
      <c r="C181" s="32"/>
      <c r="D181" s="34" t="s">
        <v>0</v>
      </c>
      <c r="F181" s="55" t="s">
        <v>56</v>
      </c>
      <c r="G181" s="63">
        <f>G155+12500</f>
        <v>22000</v>
      </c>
    </row>
    <row r="182" spans="1:9" x14ac:dyDescent="0.35">
      <c r="A182" s="2"/>
      <c r="B182" s="35"/>
      <c r="C182" s="2"/>
      <c r="D182" s="36"/>
      <c r="F182" s="48"/>
      <c r="G182" s="36"/>
      <c r="H182" s="41"/>
    </row>
    <row r="183" spans="1:9" x14ac:dyDescent="0.35">
      <c r="A183" s="7" t="s">
        <v>3</v>
      </c>
      <c r="B183" s="35"/>
      <c r="C183" s="7" t="s">
        <v>5</v>
      </c>
      <c r="D183" s="36"/>
      <c r="F183" s="52" t="s">
        <v>69</v>
      </c>
      <c r="G183" s="64">
        <f>G157-6200</f>
        <v>-10950</v>
      </c>
      <c r="H183" s="40"/>
      <c r="I183" s="40"/>
    </row>
    <row r="184" spans="1:9" x14ac:dyDescent="0.35">
      <c r="A184" s="2" t="s">
        <v>12</v>
      </c>
      <c r="B184" s="35">
        <f>B158</f>
        <v>30000</v>
      </c>
      <c r="C184" s="2" t="s">
        <v>18</v>
      </c>
      <c r="D184" s="36">
        <f>D158</f>
        <v>146000</v>
      </c>
      <c r="F184" s="48" t="s">
        <v>72</v>
      </c>
      <c r="G184" s="60">
        <f>G158</f>
        <v>-1673</v>
      </c>
      <c r="I184" s="42"/>
    </row>
    <row r="185" spans="1:9" ht="16" thickBot="1" x14ac:dyDescent="0.4">
      <c r="A185" s="2" t="s">
        <v>13</v>
      </c>
      <c r="B185" s="35">
        <f>B159</f>
        <v>18000</v>
      </c>
      <c r="C185" s="7" t="s">
        <v>19</v>
      </c>
      <c r="D185" s="43">
        <f>G199</f>
        <v>9377</v>
      </c>
      <c r="F185" s="48" t="s">
        <v>68</v>
      </c>
      <c r="G185" s="60"/>
      <c r="I185" s="56"/>
    </row>
    <row r="186" spans="1:9" ht="16" thickBot="1" x14ac:dyDescent="0.4">
      <c r="A186" s="2" t="s">
        <v>14</v>
      </c>
      <c r="B186" s="35">
        <f>B160</f>
        <v>36200</v>
      </c>
      <c r="C186" s="7"/>
      <c r="D186" s="36"/>
      <c r="F186" s="55" t="s">
        <v>57</v>
      </c>
      <c r="G186" s="61">
        <f>G181+G183+G184+G185</f>
        <v>9377</v>
      </c>
      <c r="I186" s="42"/>
    </row>
    <row r="187" spans="1:9" ht="16" thickBot="1" x14ac:dyDescent="0.4">
      <c r="A187" s="7"/>
      <c r="B187" s="33"/>
      <c r="C187" s="7"/>
      <c r="D187" s="33"/>
      <c r="F187" s="48"/>
      <c r="G187" s="60"/>
      <c r="I187" s="42"/>
    </row>
    <row r="188" spans="1:9" ht="16" thickBot="1" x14ac:dyDescent="0.4">
      <c r="A188" s="6" t="s">
        <v>7</v>
      </c>
      <c r="B188" s="29">
        <f>SUM(B184:B187)</f>
        <v>84200</v>
      </c>
      <c r="C188" s="6" t="s">
        <v>7</v>
      </c>
      <c r="D188" s="29">
        <f>SUM(D184:D187)</f>
        <v>155377</v>
      </c>
      <c r="F188" s="52" t="s">
        <v>58</v>
      </c>
      <c r="G188" s="60"/>
      <c r="I188" s="42"/>
    </row>
    <row r="189" spans="1:9" ht="16" thickBot="1" x14ac:dyDescent="0.4">
      <c r="B189" s="35"/>
      <c r="C189" s="7"/>
      <c r="D189" s="36"/>
      <c r="F189" s="48" t="s">
        <v>59</v>
      </c>
      <c r="G189" s="60"/>
      <c r="I189" s="42"/>
    </row>
    <row r="190" spans="1:9" ht="16" thickBot="1" x14ac:dyDescent="0.4">
      <c r="A190" s="7" t="s">
        <v>4</v>
      </c>
      <c r="B190" s="35"/>
      <c r="C190" s="7" t="s">
        <v>6</v>
      </c>
      <c r="D190" s="36"/>
      <c r="F190" s="55" t="s">
        <v>60</v>
      </c>
      <c r="G190" s="61">
        <f>G186+G188-G189</f>
        <v>9377</v>
      </c>
      <c r="I190" s="42"/>
    </row>
    <row r="191" spans="1:9" x14ac:dyDescent="0.35">
      <c r="A191" s="2" t="s">
        <v>15</v>
      </c>
      <c r="B191" s="58">
        <f>B165-6200</f>
        <v>55750</v>
      </c>
      <c r="C191" s="2" t="s">
        <v>22</v>
      </c>
      <c r="D191" s="36">
        <f>D165</f>
        <v>29000</v>
      </c>
      <c r="F191" s="48"/>
      <c r="G191" s="60"/>
      <c r="I191" s="42"/>
    </row>
    <row r="192" spans="1:9" x14ac:dyDescent="0.35">
      <c r="A192" s="2" t="s">
        <v>16</v>
      </c>
      <c r="B192" s="35">
        <f>B166</f>
        <v>5700</v>
      </c>
      <c r="C192" s="2" t="s">
        <v>20</v>
      </c>
      <c r="D192" s="36">
        <f>D166</f>
        <v>10950</v>
      </c>
      <c r="F192" s="48" t="s">
        <v>11</v>
      </c>
      <c r="G192" s="60"/>
      <c r="I192" s="42"/>
    </row>
    <row r="193" spans="1:9" ht="16" thickBot="1" x14ac:dyDescent="0.4">
      <c r="A193" s="2" t="s">
        <v>17</v>
      </c>
      <c r="B193" s="38">
        <f>B167+12500</f>
        <v>49677</v>
      </c>
      <c r="C193" s="2" t="s">
        <v>21</v>
      </c>
      <c r="D193" s="36">
        <f>D167</f>
        <v>0</v>
      </c>
      <c r="F193" s="48" t="s">
        <v>10</v>
      </c>
      <c r="G193" s="60"/>
      <c r="I193" s="42"/>
    </row>
    <row r="194" spans="1:9" ht="16" thickBot="1" x14ac:dyDescent="0.4">
      <c r="A194" s="2"/>
      <c r="B194" s="33"/>
      <c r="C194" s="2"/>
      <c r="D194" s="33"/>
      <c r="F194" s="55" t="s">
        <v>74</v>
      </c>
      <c r="G194" s="61">
        <f>G192-G193</f>
        <v>0</v>
      </c>
      <c r="I194" s="45"/>
    </row>
    <row r="195" spans="1:9" ht="16" thickBot="1" x14ac:dyDescent="0.4">
      <c r="A195" s="6" t="s">
        <v>8</v>
      </c>
      <c r="B195" s="29">
        <f>SUM(B191:B194)</f>
        <v>111127</v>
      </c>
      <c r="C195" s="6" t="s">
        <v>8</v>
      </c>
      <c r="D195" s="29">
        <f>SUM(D191:D194)</f>
        <v>39950</v>
      </c>
      <c r="F195" s="53"/>
      <c r="G195" s="60"/>
      <c r="H195" s="46"/>
      <c r="I195" s="45"/>
    </row>
    <row r="196" spans="1:9" x14ac:dyDescent="0.35">
      <c r="A196" s="2"/>
      <c r="B196" s="35"/>
      <c r="C196" s="2"/>
      <c r="D196" s="36"/>
      <c r="F196" s="48" t="s">
        <v>61</v>
      </c>
      <c r="G196" s="60"/>
    </row>
    <row r="197" spans="1:9" x14ac:dyDescent="0.35">
      <c r="A197" s="2"/>
      <c r="B197" s="35"/>
      <c r="C197" s="2"/>
      <c r="D197" s="36"/>
      <c r="F197" s="48" t="s">
        <v>62</v>
      </c>
      <c r="G197" s="60"/>
      <c r="I197" s="45"/>
    </row>
    <row r="198" spans="1:9" ht="16" thickBot="1" x14ac:dyDescent="0.4">
      <c r="A198" s="2"/>
      <c r="B198" s="35"/>
      <c r="C198" s="2"/>
      <c r="D198" s="33"/>
      <c r="F198" s="48"/>
      <c r="G198" s="60"/>
    </row>
    <row r="199" spans="1:9" ht="16" thickBot="1" x14ac:dyDescent="0.4">
      <c r="A199" s="6" t="s">
        <v>33</v>
      </c>
      <c r="B199" s="37">
        <f>B188+B195</f>
        <v>195327</v>
      </c>
      <c r="C199" s="6" t="s">
        <v>33</v>
      </c>
      <c r="D199" s="36">
        <f>D188+D195</f>
        <v>195327</v>
      </c>
      <c r="F199" s="55" t="s">
        <v>63</v>
      </c>
      <c r="G199" s="61">
        <f>G190+G194-G196-G197</f>
        <v>9377</v>
      </c>
    </row>
    <row r="200" spans="1:9" ht="16" thickBot="1" x14ac:dyDescent="0.4">
      <c r="A200" s="32"/>
      <c r="B200" s="33"/>
      <c r="C200" s="32"/>
      <c r="D200" s="34"/>
      <c r="F200" s="54"/>
      <c r="G200" s="49"/>
    </row>
    <row r="201" spans="1:9" x14ac:dyDescent="0.35">
      <c r="A201" s="26" t="s">
        <v>46</v>
      </c>
    </row>
    <row r="202" spans="1:9" x14ac:dyDescent="0.35">
      <c r="A202" s="57" t="s">
        <v>71</v>
      </c>
    </row>
    <row r="204" spans="1:9" ht="16" thickBot="1" x14ac:dyDescent="0.4">
      <c r="A204" s="69" t="s">
        <v>34</v>
      </c>
      <c r="B204" s="70"/>
      <c r="C204" s="70"/>
      <c r="D204" s="70"/>
      <c r="F204" s="69" t="s">
        <v>35</v>
      </c>
      <c r="G204" s="69"/>
    </row>
    <row r="205" spans="1:9" ht="16" thickBot="1" x14ac:dyDescent="0.4">
      <c r="A205" s="28" t="s">
        <v>1</v>
      </c>
      <c r="B205" s="29"/>
      <c r="C205" s="30" t="s">
        <v>2</v>
      </c>
      <c r="D205" s="31"/>
      <c r="F205" s="50"/>
      <c r="G205" s="51" t="s">
        <v>0</v>
      </c>
      <c r="H205" s="40"/>
      <c r="I205" s="40"/>
    </row>
    <row r="206" spans="1:9" ht="16" thickBot="1" x14ac:dyDescent="0.4">
      <c r="A206" s="32"/>
      <c r="B206" s="33" t="s">
        <v>0</v>
      </c>
      <c r="C206" s="32"/>
      <c r="D206" s="34" t="s">
        <v>0</v>
      </c>
      <c r="F206" s="55" t="s">
        <v>56</v>
      </c>
      <c r="G206" s="59">
        <f>G181</f>
        <v>22000</v>
      </c>
    </row>
    <row r="207" spans="1:9" x14ac:dyDescent="0.35">
      <c r="A207" s="2"/>
      <c r="B207" s="35"/>
      <c r="C207" s="2"/>
      <c r="D207" s="36"/>
      <c r="F207" s="48"/>
      <c r="G207" s="36"/>
      <c r="H207" s="41"/>
    </row>
    <row r="208" spans="1:9" x14ac:dyDescent="0.35">
      <c r="A208" s="7" t="s">
        <v>3</v>
      </c>
      <c r="B208" s="35"/>
      <c r="C208" s="7" t="s">
        <v>5</v>
      </c>
      <c r="D208" s="36"/>
      <c r="F208" s="52" t="s">
        <v>69</v>
      </c>
      <c r="G208" s="60">
        <f>G183</f>
        <v>-10950</v>
      </c>
      <c r="H208" s="40"/>
      <c r="I208" s="40"/>
    </row>
    <row r="209" spans="1:9" x14ac:dyDescent="0.35">
      <c r="A209" s="2" t="s">
        <v>12</v>
      </c>
      <c r="B209" s="35">
        <f>B184</f>
        <v>30000</v>
      </c>
      <c r="C209" s="2" t="s">
        <v>18</v>
      </c>
      <c r="D209" s="36">
        <f>D184</f>
        <v>146000</v>
      </c>
      <c r="F209" s="48" t="s">
        <v>73</v>
      </c>
      <c r="G209" s="60">
        <f>G184</f>
        <v>-1673</v>
      </c>
      <c r="I209" s="42"/>
    </row>
    <row r="210" spans="1:9" ht="16" thickBot="1" x14ac:dyDescent="0.4">
      <c r="A210" s="2" t="s">
        <v>13</v>
      </c>
      <c r="B210" s="35">
        <f>B185</f>
        <v>18000</v>
      </c>
      <c r="C210" s="7" t="s">
        <v>19</v>
      </c>
      <c r="D210" s="43">
        <f>G224</f>
        <v>9002</v>
      </c>
      <c r="F210" s="48" t="s">
        <v>68</v>
      </c>
      <c r="G210" s="60"/>
      <c r="I210" s="44"/>
    </row>
    <row r="211" spans="1:9" ht="16" thickBot="1" x14ac:dyDescent="0.4">
      <c r="A211" s="2" t="s">
        <v>14</v>
      </c>
      <c r="B211" s="35">
        <f>B186</f>
        <v>36200</v>
      </c>
      <c r="C211" s="7"/>
      <c r="D211" s="36"/>
      <c r="F211" s="55" t="s">
        <v>57</v>
      </c>
      <c r="G211" s="61">
        <f>G206+G208+G209+G210</f>
        <v>9377</v>
      </c>
      <c r="I211" s="42"/>
    </row>
    <row r="212" spans="1:9" ht="16" thickBot="1" x14ac:dyDescent="0.4">
      <c r="A212" s="7"/>
      <c r="B212" s="33"/>
      <c r="C212" s="7"/>
      <c r="D212" s="33"/>
      <c r="F212" s="48"/>
      <c r="G212" s="60"/>
      <c r="I212" s="42"/>
    </row>
    <row r="213" spans="1:9" ht="16" thickBot="1" x14ac:dyDescent="0.4">
      <c r="A213" s="6" t="s">
        <v>7</v>
      </c>
      <c r="B213" s="29">
        <f>SUM(B209:B212)</f>
        <v>84200</v>
      </c>
      <c r="C213" s="6" t="s">
        <v>7</v>
      </c>
      <c r="D213" s="29">
        <f>SUM(D209:D212)</f>
        <v>155002</v>
      </c>
      <c r="F213" s="52" t="s">
        <v>58</v>
      </c>
      <c r="G213" s="60"/>
      <c r="I213" s="42"/>
    </row>
    <row r="214" spans="1:9" ht="16" thickBot="1" x14ac:dyDescent="0.4">
      <c r="B214" s="35"/>
      <c r="C214" s="7"/>
      <c r="D214" s="36"/>
      <c r="F214" s="48" t="s">
        <v>59</v>
      </c>
      <c r="G214" s="60"/>
      <c r="I214" s="42"/>
    </row>
    <row r="215" spans="1:9" ht="16" thickBot="1" x14ac:dyDescent="0.4">
      <c r="A215" s="7" t="s">
        <v>4</v>
      </c>
      <c r="B215" s="35"/>
      <c r="C215" s="7" t="s">
        <v>6</v>
      </c>
      <c r="D215" s="36"/>
      <c r="F215" s="55" t="s">
        <v>60</v>
      </c>
      <c r="G215" s="61">
        <f>G211+G213-G214</f>
        <v>9377</v>
      </c>
      <c r="I215" s="42"/>
    </row>
    <row r="216" spans="1:9" x14ac:dyDescent="0.35">
      <c r="A216" s="2" t="s">
        <v>15</v>
      </c>
      <c r="B216" s="35">
        <f>B191</f>
        <v>55750</v>
      </c>
      <c r="C216" s="2" t="s">
        <v>22</v>
      </c>
      <c r="D216" s="39">
        <f>D191-2500</f>
        <v>26500</v>
      </c>
      <c r="F216" s="48"/>
      <c r="G216" s="60"/>
      <c r="I216" s="42"/>
    </row>
    <row r="217" spans="1:9" x14ac:dyDescent="0.35">
      <c r="A217" s="2" t="s">
        <v>16</v>
      </c>
      <c r="B217" s="35">
        <f>B192</f>
        <v>5700</v>
      </c>
      <c r="C217" s="2" t="s">
        <v>20</v>
      </c>
      <c r="D217" s="36">
        <f>D192</f>
        <v>10950</v>
      </c>
      <c r="F217" s="48" t="s">
        <v>11</v>
      </c>
      <c r="G217" s="60"/>
      <c r="I217" s="42"/>
    </row>
    <row r="218" spans="1:9" ht="16" thickBot="1" x14ac:dyDescent="0.4">
      <c r="A218" s="2" t="s">
        <v>17</v>
      </c>
      <c r="B218" s="38">
        <f>B193-2875</f>
        <v>46802</v>
      </c>
      <c r="C218" s="2" t="s">
        <v>21</v>
      </c>
      <c r="D218" s="36">
        <f>D193</f>
        <v>0</v>
      </c>
      <c r="F218" s="48" t="s">
        <v>10</v>
      </c>
      <c r="G218" s="62">
        <v>-375</v>
      </c>
      <c r="I218" s="42"/>
    </row>
    <row r="219" spans="1:9" ht="16" thickBot="1" x14ac:dyDescent="0.4">
      <c r="A219" s="2"/>
      <c r="B219" s="33"/>
      <c r="C219" s="2"/>
      <c r="D219" s="33"/>
      <c r="F219" s="55" t="s">
        <v>74</v>
      </c>
      <c r="G219" s="61">
        <f>G215+G218</f>
        <v>9002</v>
      </c>
      <c r="I219" s="45"/>
    </row>
    <row r="220" spans="1:9" ht="16" thickBot="1" x14ac:dyDescent="0.4">
      <c r="A220" s="6" t="s">
        <v>8</v>
      </c>
      <c r="B220" s="29">
        <f>SUM(B216:B219)</f>
        <v>108252</v>
      </c>
      <c r="C220" s="6" t="s">
        <v>8</v>
      </c>
      <c r="D220" s="29">
        <f>SUM(D216:D219)</f>
        <v>37450</v>
      </c>
      <c r="F220" s="53"/>
      <c r="G220" s="60"/>
      <c r="H220" s="46"/>
      <c r="I220" s="45"/>
    </row>
    <row r="221" spans="1:9" x14ac:dyDescent="0.35">
      <c r="A221" s="2"/>
      <c r="B221" s="35"/>
      <c r="C221" s="2"/>
      <c r="D221" s="36"/>
      <c r="F221" s="48" t="s">
        <v>61</v>
      </c>
      <c r="G221" s="60"/>
    </row>
    <row r="222" spans="1:9" x14ac:dyDescent="0.35">
      <c r="A222" s="2"/>
      <c r="B222" s="35"/>
      <c r="C222" s="2"/>
      <c r="D222" s="36"/>
      <c r="F222" s="48" t="s">
        <v>62</v>
      </c>
      <c r="G222" s="60"/>
      <c r="I222" s="45"/>
    </row>
    <row r="223" spans="1:9" ht="16" thickBot="1" x14ac:dyDescent="0.4">
      <c r="A223" s="2"/>
      <c r="B223" s="35"/>
      <c r="C223" s="2"/>
      <c r="D223" s="33"/>
      <c r="F223" s="48"/>
      <c r="G223" s="60"/>
    </row>
    <row r="224" spans="1:9" ht="16" thickBot="1" x14ac:dyDescent="0.4">
      <c r="A224" s="6" t="s">
        <v>33</v>
      </c>
      <c r="B224" s="37">
        <f>B213+B220</f>
        <v>192452</v>
      </c>
      <c r="C224" s="6" t="s">
        <v>33</v>
      </c>
      <c r="D224" s="36">
        <f>D213+D220</f>
        <v>192452</v>
      </c>
      <c r="F224" s="55" t="s">
        <v>63</v>
      </c>
      <c r="G224" s="61">
        <f>G219</f>
        <v>9002</v>
      </c>
    </row>
    <row r="225" spans="1:9" ht="16" thickBot="1" x14ac:dyDescent="0.4">
      <c r="A225" s="32"/>
      <c r="B225" s="33"/>
      <c r="C225" s="32"/>
      <c r="D225" s="34"/>
      <c r="F225" s="54"/>
      <c r="G225" s="49"/>
    </row>
    <row r="226" spans="1:9" x14ac:dyDescent="0.35">
      <c r="A226" s="26" t="s">
        <v>66</v>
      </c>
    </row>
    <row r="229" spans="1:9" ht="16" thickBot="1" x14ac:dyDescent="0.4">
      <c r="A229" s="69" t="s">
        <v>36</v>
      </c>
      <c r="B229" s="70"/>
      <c r="C229" s="70"/>
      <c r="D229" s="70"/>
      <c r="F229" s="69" t="s">
        <v>37</v>
      </c>
      <c r="G229" s="69"/>
    </row>
    <row r="230" spans="1:9" ht="16" thickBot="1" x14ac:dyDescent="0.4">
      <c r="A230" s="28" t="s">
        <v>1</v>
      </c>
      <c r="B230" s="29"/>
      <c r="C230" s="30" t="s">
        <v>2</v>
      </c>
      <c r="D230" s="31"/>
      <c r="F230" s="50"/>
      <c r="G230" s="51" t="s">
        <v>0</v>
      </c>
    </row>
    <row r="231" spans="1:9" ht="16" thickBot="1" x14ac:dyDescent="0.4">
      <c r="A231" s="32"/>
      <c r="B231" s="33" t="s">
        <v>0</v>
      </c>
      <c r="C231" s="32"/>
      <c r="D231" s="34" t="s">
        <v>0</v>
      </c>
      <c r="F231" s="55" t="s">
        <v>56</v>
      </c>
      <c r="G231" s="59">
        <f>G206</f>
        <v>22000</v>
      </c>
    </row>
    <row r="232" spans="1:9" x14ac:dyDescent="0.35">
      <c r="A232" s="2"/>
      <c r="B232" s="35"/>
      <c r="C232" s="2"/>
      <c r="D232" s="36"/>
      <c r="F232" s="48"/>
      <c r="G232" s="36"/>
      <c r="H232" s="41"/>
    </row>
    <row r="233" spans="1:9" x14ac:dyDescent="0.35">
      <c r="A233" s="7" t="s">
        <v>3</v>
      </c>
      <c r="B233" s="35"/>
      <c r="C233" s="7" t="s">
        <v>5</v>
      </c>
      <c r="D233" s="36"/>
      <c r="F233" s="52" t="s">
        <v>69</v>
      </c>
      <c r="G233" s="60">
        <f>G208</f>
        <v>-10950</v>
      </c>
      <c r="H233" s="40"/>
      <c r="I233" s="40"/>
    </row>
    <row r="234" spans="1:9" x14ac:dyDescent="0.35">
      <c r="A234" s="2" t="s">
        <v>12</v>
      </c>
      <c r="B234" s="35">
        <f>B209</f>
        <v>30000</v>
      </c>
      <c r="C234" s="2" t="s">
        <v>18</v>
      </c>
      <c r="D234" s="36">
        <f>D209</f>
        <v>146000</v>
      </c>
      <c r="F234" s="48" t="s">
        <v>72</v>
      </c>
      <c r="G234" s="62">
        <f>G209-3000</f>
        <v>-4673</v>
      </c>
      <c r="I234" s="42"/>
    </row>
    <row r="235" spans="1:9" ht="16" thickBot="1" x14ac:dyDescent="0.4">
      <c r="A235" s="2" t="s">
        <v>13</v>
      </c>
      <c r="B235" s="35">
        <f>B210</f>
        <v>18000</v>
      </c>
      <c r="C235" s="7" t="s">
        <v>19</v>
      </c>
      <c r="D235" s="43">
        <f>+G249</f>
        <v>6002</v>
      </c>
      <c r="F235" s="48" t="s">
        <v>68</v>
      </c>
      <c r="G235" s="60"/>
      <c r="I235" s="44"/>
    </row>
    <row r="236" spans="1:9" ht="16" thickBot="1" x14ac:dyDescent="0.4">
      <c r="A236" s="2" t="s">
        <v>14</v>
      </c>
      <c r="B236" s="35">
        <f>B211</f>
        <v>36200</v>
      </c>
      <c r="C236" s="7"/>
      <c r="D236" s="36"/>
      <c r="F236" s="55" t="s">
        <v>57</v>
      </c>
      <c r="G236" s="61">
        <f>G231+G233+G234+G235</f>
        <v>6377</v>
      </c>
      <c r="I236" s="42"/>
    </row>
    <row r="237" spans="1:9" ht="16" thickBot="1" x14ac:dyDescent="0.4">
      <c r="A237" s="7"/>
      <c r="B237" s="33"/>
      <c r="C237" s="7"/>
      <c r="D237" s="33"/>
      <c r="F237" s="48"/>
      <c r="G237" s="60"/>
      <c r="I237" s="42"/>
    </row>
    <row r="238" spans="1:9" ht="16" thickBot="1" x14ac:dyDescent="0.4">
      <c r="A238" s="6" t="s">
        <v>7</v>
      </c>
      <c r="B238" s="29">
        <f>SUM(B234:B237)</f>
        <v>84200</v>
      </c>
      <c r="C238" s="6" t="s">
        <v>7</v>
      </c>
      <c r="D238" s="29">
        <f>SUM(D234:D237)</f>
        <v>152002</v>
      </c>
      <c r="F238" s="52" t="s">
        <v>58</v>
      </c>
      <c r="G238" s="60"/>
      <c r="I238" s="42"/>
    </row>
    <row r="239" spans="1:9" ht="16" thickBot="1" x14ac:dyDescent="0.4">
      <c r="B239" s="35"/>
      <c r="C239" s="7"/>
      <c r="D239" s="36"/>
      <c r="F239" s="48" t="s">
        <v>59</v>
      </c>
      <c r="G239" s="60"/>
      <c r="I239" s="42"/>
    </row>
    <row r="240" spans="1:9" ht="16" thickBot="1" x14ac:dyDescent="0.4">
      <c r="A240" s="7" t="s">
        <v>4</v>
      </c>
      <c r="B240" s="35"/>
      <c r="C240" s="7" t="s">
        <v>6</v>
      </c>
      <c r="D240" s="36"/>
      <c r="F240" s="55" t="s">
        <v>60</v>
      </c>
      <c r="G240" s="61">
        <f>G236+G238-G239</f>
        <v>6377</v>
      </c>
      <c r="I240" s="42"/>
    </row>
    <row r="241" spans="1:9" x14ac:dyDescent="0.35">
      <c r="A241" s="2" t="s">
        <v>15</v>
      </c>
      <c r="B241" s="35">
        <f>B216</f>
        <v>55750</v>
      </c>
      <c r="C241" s="2" t="s">
        <v>22</v>
      </c>
      <c r="D241" s="36">
        <f>D216</f>
        <v>26500</v>
      </c>
      <c r="F241" s="48"/>
      <c r="G241" s="60"/>
      <c r="I241" s="42"/>
    </row>
    <row r="242" spans="1:9" x14ac:dyDescent="0.35">
      <c r="A242" s="2" t="s">
        <v>16</v>
      </c>
      <c r="B242" s="35">
        <f>B217</f>
        <v>5700</v>
      </c>
      <c r="C242" s="2" t="s">
        <v>20</v>
      </c>
      <c r="D242" s="36">
        <f>D217</f>
        <v>10950</v>
      </c>
      <c r="F242" s="48" t="s">
        <v>11</v>
      </c>
      <c r="G242" s="60"/>
      <c r="I242" s="42"/>
    </row>
    <row r="243" spans="1:9" ht="16" thickBot="1" x14ac:dyDescent="0.4">
      <c r="A243" s="2" t="s">
        <v>17</v>
      </c>
      <c r="B243" s="38">
        <f>B218-3000</f>
        <v>43802</v>
      </c>
      <c r="C243" s="2" t="s">
        <v>21</v>
      </c>
      <c r="D243" s="36">
        <f>D218</f>
        <v>0</v>
      </c>
      <c r="F243" s="48" t="s">
        <v>10</v>
      </c>
      <c r="G243" s="60">
        <f>+G218</f>
        <v>-375</v>
      </c>
      <c r="I243" s="42"/>
    </row>
    <row r="244" spans="1:9" ht="16" thickBot="1" x14ac:dyDescent="0.4">
      <c r="A244" s="2"/>
      <c r="B244" s="33"/>
      <c r="C244" s="2"/>
      <c r="D244" s="33"/>
      <c r="F244" s="55" t="s">
        <v>74</v>
      </c>
      <c r="G244" s="61">
        <f>G240+G243</f>
        <v>6002</v>
      </c>
      <c r="I244" s="45"/>
    </row>
    <row r="245" spans="1:9" ht="16" thickBot="1" x14ac:dyDescent="0.4">
      <c r="A245" s="6" t="s">
        <v>8</v>
      </c>
      <c r="B245" s="29">
        <f>SUM(B241:B244)</f>
        <v>105252</v>
      </c>
      <c r="C245" s="6" t="s">
        <v>8</v>
      </c>
      <c r="D245" s="29">
        <f>SUM(D241:D244)</f>
        <v>37450</v>
      </c>
      <c r="F245" s="53"/>
      <c r="G245" s="60"/>
      <c r="H245" s="46"/>
      <c r="I245" s="45"/>
    </row>
    <row r="246" spans="1:9" x14ac:dyDescent="0.35">
      <c r="A246" s="2"/>
      <c r="B246" s="35"/>
      <c r="C246" s="2"/>
      <c r="D246" s="36"/>
      <c r="F246" s="48" t="s">
        <v>61</v>
      </c>
      <c r="G246" s="60"/>
    </row>
    <row r="247" spans="1:9" x14ac:dyDescent="0.35">
      <c r="A247" s="2"/>
      <c r="B247" s="35"/>
      <c r="C247" s="2"/>
      <c r="D247" s="36"/>
      <c r="F247" s="48" t="s">
        <v>62</v>
      </c>
      <c r="G247" s="60"/>
      <c r="I247" s="45"/>
    </row>
    <row r="248" spans="1:9" ht="16" thickBot="1" x14ac:dyDescent="0.4">
      <c r="A248" s="2"/>
      <c r="B248" s="35"/>
      <c r="C248" s="2"/>
      <c r="D248" s="33"/>
      <c r="F248" s="48"/>
      <c r="G248" s="60"/>
    </row>
    <row r="249" spans="1:9" ht="16" thickBot="1" x14ac:dyDescent="0.4">
      <c r="A249" s="6" t="s">
        <v>33</v>
      </c>
      <c r="B249" s="37">
        <f>B238+B245</f>
        <v>189452</v>
      </c>
      <c r="C249" s="6" t="s">
        <v>33</v>
      </c>
      <c r="D249" s="36">
        <f>D238+D245</f>
        <v>189452</v>
      </c>
      <c r="F249" s="55" t="s">
        <v>63</v>
      </c>
      <c r="G249" s="61">
        <f>G244</f>
        <v>6002</v>
      </c>
    </row>
    <row r="250" spans="1:9" ht="16" thickBot="1" x14ac:dyDescent="0.4">
      <c r="A250" s="32"/>
      <c r="B250" s="33"/>
      <c r="C250" s="32"/>
      <c r="D250" s="34"/>
      <c r="F250" s="54"/>
      <c r="G250" s="34"/>
    </row>
    <row r="251" spans="1:9" x14ac:dyDescent="0.35">
      <c r="A251" s="26" t="s">
        <v>65</v>
      </c>
    </row>
    <row r="255" spans="1:9" ht="16" thickBot="1" x14ac:dyDescent="0.4">
      <c r="A255" s="69" t="s">
        <v>38</v>
      </c>
      <c r="B255" s="70"/>
      <c r="C255" s="70"/>
      <c r="D255" s="70"/>
      <c r="F255" s="69" t="s">
        <v>39</v>
      </c>
      <c r="G255" s="69"/>
    </row>
    <row r="256" spans="1:9" ht="16" thickBot="1" x14ac:dyDescent="0.4">
      <c r="A256" s="28" t="s">
        <v>1</v>
      </c>
      <c r="B256" s="29"/>
      <c r="C256" s="30" t="s">
        <v>2</v>
      </c>
      <c r="D256" s="31"/>
      <c r="F256" s="50"/>
      <c r="G256" s="51" t="s">
        <v>0</v>
      </c>
      <c r="H256" s="40"/>
      <c r="I256" s="40"/>
    </row>
    <row r="257" spans="1:9" ht="16" thickBot="1" x14ac:dyDescent="0.4">
      <c r="A257" s="32"/>
      <c r="B257" s="33" t="s">
        <v>0</v>
      </c>
      <c r="C257" s="32"/>
      <c r="D257" s="34" t="s">
        <v>0</v>
      </c>
      <c r="F257" s="55" t="s">
        <v>56</v>
      </c>
      <c r="G257" s="59">
        <f>G231</f>
        <v>22000</v>
      </c>
    </row>
    <row r="258" spans="1:9" x14ac:dyDescent="0.35">
      <c r="A258" s="2"/>
      <c r="B258" s="35"/>
      <c r="C258" s="2"/>
      <c r="D258" s="36"/>
      <c r="F258" s="48"/>
      <c r="G258" s="36"/>
      <c r="H258" s="41"/>
    </row>
    <row r="259" spans="1:9" x14ac:dyDescent="0.35">
      <c r="A259" s="7" t="s">
        <v>3</v>
      </c>
      <c r="B259" s="35"/>
      <c r="C259" s="7" t="s">
        <v>5</v>
      </c>
      <c r="D259" s="36"/>
      <c r="F259" s="52" t="s">
        <v>69</v>
      </c>
      <c r="G259" s="60">
        <f>G233</f>
        <v>-10950</v>
      </c>
      <c r="H259" s="40"/>
      <c r="I259" s="40"/>
    </row>
    <row r="260" spans="1:9" x14ac:dyDescent="0.35">
      <c r="A260" s="2" t="s">
        <v>12</v>
      </c>
      <c r="B260" s="35">
        <f>B234</f>
        <v>30000</v>
      </c>
      <c r="C260" s="2" t="s">
        <v>18</v>
      </c>
      <c r="D260" s="36">
        <f>D234</f>
        <v>146000</v>
      </c>
      <c r="F260" s="48" t="s">
        <v>73</v>
      </c>
      <c r="G260" s="60">
        <f>G234</f>
        <v>-4673</v>
      </c>
      <c r="I260" s="42"/>
    </row>
    <row r="261" spans="1:9" ht="16" thickBot="1" x14ac:dyDescent="0.4">
      <c r="A261" s="2" t="s">
        <v>13</v>
      </c>
      <c r="B261" s="35">
        <f>B235</f>
        <v>18000</v>
      </c>
      <c r="C261" s="7" t="s">
        <v>19</v>
      </c>
      <c r="D261" s="43">
        <f>G275</f>
        <v>-4148</v>
      </c>
      <c r="F261" s="48" t="s">
        <v>68</v>
      </c>
      <c r="G261" s="62">
        <f>-G235-10150</f>
        <v>-10150</v>
      </c>
      <c r="I261" s="44"/>
    </row>
    <row r="262" spans="1:9" ht="16" thickBot="1" x14ac:dyDescent="0.4">
      <c r="A262" s="2" t="s">
        <v>14</v>
      </c>
      <c r="B262" s="35">
        <f>B236</f>
        <v>36200</v>
      </c>
      <c r="C262" s="7"/>
      <c r="D262" s="36"/>
      <c r="F262" s="55" t="s">
        <v>57</v>
      </c>
      <c r="G262" s="61">
        <f>G257+G259+G260+G261</f>
        <v>-3773</v>
      </c>
      <c r="I262" s="42"/>
    </row>
    <row r="263" spans="1:9" ht="16" thickBot="1" x14ac:dyDescent="0.4">
      <c r="A263" s="7"/>
      <c r="B263" s="33"/>
      <c r="C263" s="7"/>
      <c r="D263" s="33"/>
      <c r="F263" s="48"/>
      <c r="G263" s="60"/>
      <c r="I263" s="42"/>
    </row>
    <row r="264" spans="1:9" ht="16" thickBot="1" x14ac:dyDescent="0.4">
      <c r="A264" s="6" t="s">
        <v>7</v>
      </c>
      <c r="B264" s="29">
        <f>SUM(B260:B263)</f>
        <v>84200</v>
      </c>
      <c r="C264" s="6" t="s">
        <v>7</v>
      </c>
      <c r="D264" s="29">
        <f>SUM(D260:D263)</f>
        <v>141852</v>
      </c>
      <c r="F264" s="52" t="s">
        <v>58</v>
      </c>
      <c r="G264" s="60"/>
      <c r="I264" s="42"/>
    </row>
    <row r="265" spans="1:9" ht="16" thickBot="1" x14ac:dyDescent="0.4">
      <c r="B265" s="35"/>
      <c r="C265" s="7"/>
      <c r="D265" s="36"/>
      <c r="F265" s="48" t="s">
        <v>59</v>
      </c>
      <c r="G265" s="60"/>
      <c r="I265" s="42"/>
    </row>
    <row r="266" spans="1:9" ht="16" thickBot="1" x14ac:dyDescent="0.4">
      <c r="A266" s="7" t="s">
        <v>4</v>
      </c>
      <c r="B266" s="35"/>
      <c r="C266" s="7" t="s">
        <v>6</v>
      </c>
      <c r="D266" s="36"/>
      <c r="F266" s="55" t="s">
        <v>60</v>
      </c>
      <c r="G266" s="61">
        <f>G262+G264-G265</f>
        <v>-3773</v>
      </c>
      <c r="I266" s="42"/>
    </row>
    <row r="267" spans="1:9" x14ac:dyDescent="0.35">
      <c r="A267" s="2" t="s">
        <v>15</v>
      </c>
      <c r="B267" s="35">
        <f>B241</f>
        <v>55750</v>
      </c>
      <c r="C267" s="2" t="s">
        <v>22</v>
      </c>
      <c r="D267" s="36">
        <f>D241</f>
        <v>26500</v>
      </c>
      <c r="F267" s="48"/>
      <c r="G267" s="60"/>
      <c r="I267" s="42"/>
    </row>
    <row r="268" spans="1:9" x14ac:dyDescent="0.35">
      <c r="A268" s="2" t="s">
        <v>16</v>
      </c>
      <c r="B268" s="35">
        <f>B242</f>
        <v>5700</v>
      </c>
      <c r="C268" s="2" t="s">
        <v>20</v>
      </c>
      <c r="D268" s="36">
        <f>D242</f>
        <v>10950</v>
      </c>
      <c r="F268" s="48" t="s">
        <v>11</v>
      </c>
      <c r="G268" s="60"/>
      <c r="I268" s="42"/>
    </row>
    <row r="269" spans="1:9" ht="16" thickBot="1" x14ac:dyDescent="0.4">
      <c r="A269" s="2" t="s">
        <v>17</v>
      </c>
      <c r="B269" s="38">
        <f>B243-7000</f>
        <v>36802</v>
      </c>
      <c r="C269" s="2" t="s">
        <v>21</v>
      </c>
      <c r="D269" s="39">
        <f>D243+3150</f>
        <v>3150</v>
      </c>
      <c r="F269" s="48" t="s">
        <v>10</v>
      </c>
      <c r="G269" s="60">
        <f>G243</f>
        <v>-375</v>
      </c>
      <c r="I269" s="42"/>
    </row>
    <row r="270" spans="1:9" ht="16" thickBot="1" x14ac:dyDescent="0.4">
      <c r="A270" s="2"/>
      <c r="B270" s="33"/>
      <c r="C270" s="2"/>
      <c r="D270" s="33"/>
      <c r="F270" s="55" t="s">
        <v>74</v>
      </c>
      <c r="G270" s="61">
        <f>G266+G269</f>
        <v>-4148</v>
      </c>
      <c r="I270" s="45"/>
    </row>
    <row r="271" spans="1:9" ht="16" thickBot="1" x14ac:dyDescent="0.4">
      <c r="A271" s="6" t="s">
        <v>8</v>
      </c>
      <c r="B271" s="29">
        <f>SUM(B267:B270)</f>
        <v>98252</v>
      </c>
      <c r="C271" s="6" t="s">
        <v>8</v>
      </c>
      <c r="D271" s="29">
        <f>SUM(D267:D270)</f>
        <v>40600</v>
      </c>
      <c r="F271" s="53"/>
      <c r="G271" s="60"/>
      <c r="H271" s="46"/>
      <c r="I271" s="45"/>
    </row>
    <row r="272" spans="1:9" x14ac:dyDescent="0.35">
      <c r="A272" s="2"/>
      <c r="B272" s="35"/>
      <c r="C272" s="2"/>
      <c r="D272" s="36"/>
      <c r="F272" s="48" t="s">
        <v>61</v>
      </c>
      <c r="G272" s="60"/>
    </row>
    <row r="273" spans="1:9" x14ac:dyDescent="0.35">
      <c r="A273" s="2"/>
      <c r="B273" s="35"/>
      <c r="C273" s="2"/>
      <c r="D273" s="36"/>
      <c r="F273" s="48" t="s">
        <v>62</v>
      </c>
      <c r="G273" s="60"/>
      <c r="I273" s="45"/>
    </row>
    <row r="274" spans="1:9" ht="16" thickBot="1" x14ac:dyDescent="0.4">
      <c r="A274" s="2"/>
      <c r="B274" s="35"/>
      <c r="C274" s="2"/>
      <c r="D274" s="33"/>
      <c r="F274" s="48"/>
      <c r="G274" s="60"/>
    </row>
    <row r="275" spans="1:9" ht="16" thickBot="1" x14ac:dyDescent="0.4">
      <c r="A275" s="6" t="s">
        <v>33</v>
      </c>
      <c r="B275" s="37">
        <f>B264+B271</f>
        <v>182452</v>
      </c>
      <c r="C275" s="6" t="s">
        <v>33</v>
      </c>
      <c r="D275" s="36">
        <f>D264+D271</f>
        <v>182452</v>
      </c>
      <c r="F275" s="55" t="s">
        <v>63</v>
      </c>
      <c r="G275" s="61">
        <f>G270</f>
        <v>-4148</v>
      </c>
    </row>
    <row r="276" spans="1:9" ht="16" thickBot="1" x14ac:dyDescent="0.4">
      <c r="A276" s="32"/>
      <c r="B276" s="33"/>
      <c r="C276" s="32"/>
      <c r="D276" s="34"/>
      <c r="F276" s="54"/>
      <c r="G276" s="34"/>
    </row>
    <row r="277" spans="1:9" x14ac:dyDescent="0.35">
      <c r="A277" s="26" t="s">
        <v>47</v>
      </c>
    </row>
    <row r="278" spans="1:9" x14ac:dyDescent="0.35">
      <c r="A278" s="26" t="s">
        <v>54</v>
      </c>
    </row>
    <row r="279" spans="1:9" x14ac:dyDescent="0.35">
      <c r="A279" s="26" t="s">
        <v>55</v>
      </c>
    </row>
    <row r="281" spans="1:9" ht="16" thickBot="1" x14ac:dyDescent="0.4">
      <c r="A281" s="69" t="s">
        <v>40</v>
      </c>
      <c r="B281" s="70"/>
      <c r="C281" s="70"/>
      <c r="D281" s="70"/>
      <c r="F281" s="69" t="s">
        <v>53</v>
      </c>
      <c r="G281" s="69"/>
    </row>
    <row r="282" spans="1:9" ht="16" thickBot="1" x14ac:dyDescent="0.4">
      <c r="A282" s="28" t="s">
        <v>1</v>
      </c>
      <c r="B282" s="29"/>
      <c r="C282" s="30" t="s">
        <v>2</v>
      </c>
      <c r="D282" s="31"/>
      <c r="F282" s="50"/>
      <c r="G282" s="51" t="s">
        <v>0</v>
      </c>
      <c r="H282" s="40"/>
      <c r="I282" s="40"/>
    </row>
    <row r="283" spans="1:9" ht="16" thickBot="1" x14ac:dyDescent="0.4">
      <c r="A283" s="32"/>
      <c r="B283" s="33" t="s">
        <v>0</v>
      </c>
      <c r="C283" s="32"/>
      <c r="D283" s="34" t="s">
        <v>0</v>
      </c>
      <c r="F283" s="55" t="s">
        <v>56</v>
      </c>
      <c r="G283" s="59">
        <f>G257</f>
        <v>22000</v>
      </c>
    </row>
    <row r="284" spans="1:9" x14ac:dyDescent="0.35">
      <c r="A284" s="2"/>
      <c r="B284" s="35"/>
      <c r="C284" s="2"/>
      <c r="D284" s="36"/>
      <c r="F284" s="48"/>
      <c r="G284" s="36"/>
      <c r="H284" s="41"/>
    </row>
    <row r="285" spans="1:9" x14ac:dyDescent="0.35">
      <c r="A285" s="7" t="s">
        <v>3</v>
      </c>
      <c r="B285" s="35"/>
      <c r="C285" s="7" t="s">
        <v>5</v>
      </c>
      <c r="D285" s="36"/>
      <c r="F285" s="52" t="s">
        <v>69</v>
      </c>
      <c r="G285" s="60">
        <f>G259</f>
        <v>-10950</v>
      </c>
      <c r="H285" s="40"/>
      <c r="I285" s="40"/>
    </row>
    <row r="286" spans="1:9" x14ac:dyDescent="0.35">
      <c r="A286" s="2" t="s">
        <v>12</v>
      </c>
      <c r="B286" s="35">
        <f>B260</f>
        <v>30000</v>
      </c>
      <c r="C286" s="2" t="s">
        <v>18</v>
      </c>
      <c r="D286" s="36">
        <f>D260</f>
        <v>146000</v>
      </c>
      <c r="F286" s="48" t="s">
        <v>72</v>
      </c>
      <c r="G286" s="60">
        <f>G260</f>
        <v>-4673</v>
      </c>
      <c r="I286" s="42"/>
    </row>
    <row r="287" spans="1:9" ht="16" thickBot="1" x14ac:dyDescent="0.4">
      <c r="A287" s="2" t="s">
        <v>13</v>
      </c>
      <c r="B287" s="35">
        <f>B261</f>
        <v>18000</v>
      </c>
      <c r="C287" s="7" t="s">
        <v>19</v>
      </c>
      <c r="D287" s="43">
        <f>G301</f>
        <v>-4148</v>
      </c>
      <c r="F287" s="48" t="s">
        <v>68</v>
      </c>
      <c r="G287" s="60">
        <f>G261</f>
        <v>-10150</v>
      </c>
      <c r="I287" s="44"/>
    </row>
    <row r="288" spans="1:9" ht="16" thickBot="1" x14ac:dyDescent="0.4">
      <c r="A288" s="2" t="s">
        <v>14</v>
      </c>
      <c r="B288" s="35">
        <f>B262</f>
        <v>36200</v>
      </c>
      <c r="C288" s="7"/>
      <c r="D288" s="36"/>
      <c r="F288" s="55" t="s">
        <v>57</v>
      </c>
      <c r="G288" s="61">
        <f>G283+G285+G286+G287</f>
        <v>-3773</v>
      </c>
      <c r="I288" s="42"/>
    </row>
    <row r="289" spans="1:9" ht="16" thickBot="1" x14ac:dyDescent="0.4">
      <c r="A289" s="7"/>
      <c r="B289" s="33"/>
      <c r="C289" s="7"/>
      <c r="D289" s="33"/>
      <c r="F289" s="48"/>
      <c r="G289" s="60"/>
      <c r="I289" s="42"/>
    </row>
    <row r="290" spans="1:9" ht="16" thickBot="1" x14ac:dyDescent="0.4">
      <c r="A290" s="6" t="s">
        <v>7</v>
      </c>
      <c r="B290" s="29">
        <f>SUM(B286:B289)</f>
        <v>84200</v>
      </c>
      <c r="C290" s="6" t="s">
        <v>7</v>
      </c>
      <c r="D290" s="29">
        <f>SUM(D286:D289)</f>
        <v>141852</v>
      </c>
      <c r="F290" s="52" t="s">
        <v>58</v>
      </c>
      <c r="G290" s="60"/>
      <c r="I290" s="42"/>
    </row>
    <row r="291" spans="1:9" ht="16" thickBot="1" x14ac:dyDescent="0.4">
      <c r="B291" s="35"/>
      <c r="C291" s="7"/>
      <c r="D291" s="36"/>
      <c r="F291" s="48" t="s">
        <v>59</v>
      </c>
      <c r="G291" s="60"/>
      <c r="I291" s="42"/>
    </row>
    <row r="292" spans="1:9" ht="16" thickBot="1" x14ac:dyDescent="0.4">
      <c r="A292" s="7" t="s">
        <v>4</v>
      </c>
      <c r="B292" s="35"/>
      <c r="C292" s="7" t="s">
        <v>6</v>
      </c>
      <c r="D292" s="36"/>
      <c r="F292" s="55" t="s">
        <v>60</v>
      </c>
      <c r="G292" s="61">
        <f>G288+G290-G291</f>
        <v>-3773</v>
      </c>
      <c r="I292" s="42"/>
    </row>
    <row r="293" spans="1:9" x14ac:dyDescent="0.35">
      <c r="A293" s="2" t="s">
        <v>15</v>
      </c>
      <c r="B293" s="35">
        <f>B267</f>
        <v>55750</v>
      </c>
      <c r="C293" s="2" t="s">
        <v>22</v>
      </c>
      <c r="D293" s="36">
        <f>D267</f>
        <v>26500</v>
      </c>
      <c r="F293" s="48"/>
      <c r="G293" s="60"/>
      <c r="I293" s="42"/>
    </row>
    <row r="294" spans="1:9" x14ac:dyDescent="0.35">
      <c r="A294" s="2" t="s">
        <v>16</v>
      </c>
      <c r="B294" s="38">
        <f>B268-2850</f>
        <v>2850</v>
      </c>
      <c r="C294" s="2" t="s">
        <v>20</v>
      </c>
      <c r="D294" s="36">
        <f>D268</f>
        <v>10950</v>
      </c>
      <c r="F294" s="48" t="s">
        <v>11</v>
      </c>
      <c r="G294" s="60"/>
      <c r="I294" s="42"/>
    </row>
    <row r="295" spans="1:9" ht="16" thickBot="1" x14ac:dyDescent="0.4">
      <c r="A295" s="2" t="s">
        <v>17</v>
      </c>
      <c r="B295" s="38">
        <f>B269+2850</f>
        <v>39652</v>
      </c>
      <c r="C295" s="2" t="s">
        <v>21</v>
      </c>
      <c r="D295" s="36">
        <f>D269</f>
        <v>3150</v>
      </c>
      <c r="F295" s="48" t="s">
        <v>10</v>
      </c>
      <c r="G295" s="60">
        <f>G269</f>
        <v>-375</v>
      </c>
      <c r="I295" s="42"/>
    </row>
    <row r="296" spans="1:9" ht="16" thickBot="1" x14ac:dyDescent="0.4">
      <c r="A296" s="2"/>
      <c r="B296" s="33"/>
      <c r="C296" s="2"/>
      <c r="D296" s="33"/>
      <c r="F296" s="55" t="s">
        <v>74</v>
      </c>
      <c r="G296" s="61">
        <f>G292+G295</f>
        <v>-4148</v>
      </c>
      <c r="I296" s="45"/>
    </row>
    <row r="297" spans="1:9" ht="16" thickBot="1" x14ac:dyDescent="0.4">
      <c r="A297" s="6" t="s">
        <v>8</v>
      </c>
      <c r="B297" s="29">
        <f>SUM(B293:B296)</f>
        <v>98252</v>
      </c>
      <c r="C297" s="6" t="s">
        <v>8</v>
      </c>
      <c r="D297" s="29">
        <f>SUM(D293:D296)</f>
        <v>40600</v>
      </c>
      <c r="F297" s="53"/>
      <c r="G297" s="60"/>
      <c r="H297" s="46"/>
      <c r="I297" s="45"/>
    </row>
    <row r="298" spans="1:9" x14ac:dyDescent="0.35">
      <c r="A298" s="2"/>
      <c r="B298" s="35"/>
      <c r="C298" s="2"/>
      <c r="D298" s="36"/>
      <c r="F298" s="48" t="s">
        <v>61</v>
      </c>
      <c r="G298" s="60"/>
    </row>
    <row r="299" spans="1:9" x14ac:dyDescent="0.35">
      <c r="A299" s="2"/>
      <c r="B299" s="35"/>
      <c r="C299" s="2"/>
      <c r="D299" s="36"/>
      <c r="F299" s="48" t="s">
        <v>62</v>
      </c>
      <c r="G299" s="60"/>
      <c r="I299" s="45"/>
    </row>
    <row r="300" spans="1:9" ht="16" thickBot="1" x14ac:dyDescent="0.4">
      <c r="A300" s="2"/>
      <c r="B300" s="35"/>
      <c r="C300" s="2"/>
      <c r="D300" s="33"/>
      <c r="F300" s="48"/>
      <c r="G300" s="60"/>
    </row>
    <row r="301" spans="1:9" ht="16" thickBot="1" x14ac:dyDescent="0.4">
      <c r="A301" s="6" t="s">
        <v>33</v>
      </c>
      <c r="B301" s="37">
        <f>B290+B297</f>
        <v>182452</v>
      </c>
      <c r="C301" s="6" t="s">
        <v>33</v>
      </c>
      <c r="D301" s="36">
        <f>D290+D297</f>
        <v>182452</v>
      </c>
      <c r="F301" s="55" t="s">
        <v>63</v>
      </c>
      <c r="G301" s="61">
        <f>G296</f>
        <v>-4148</v>
      </c>
    </row>
    <row r="302" spans="1:9" ht="16" thickBot="1" x14ac:dyDescent="0.4">
      <c r="A302" s="32"/>
      <c r="B302" s="33"/>
      <c r="C302" s="32"/>
      <c r="D302" s="34"/>
      <c r="F302" s="54"/>
      <c r="G302" s="34"/>
    </row>
    <row r="303" spans="1:9" x14ac:dyDescent="0.35">
      <c r="A303" s="26" t="s">
        <v>67</v>
      </c>
    </row>
  </sheetData>
  <mergeCells count="19">
    <mergeCell ref="F128:G128"/>
    <mergeCell ref="A255:D255"/>
    <mergeCell ref="A281:D281"/>
    <mergeCell ref="A153:D153"/>
    <mergeCell ref="A179:D179"/>
    <mergeCell ref="A204:D204"/>
    <mergeCell ref="A128:D128"/>
    <mergeCell ref="A229:D229"/>
    <mergeCell ref="F204:G204"/>
    <mergeCell ref="F179:G179"/>
    <mergeCell ref="F153:G153"/>
    <mergeCell ref="F229:G229"/>
    <mergeCell ref="F255:G255"/>
    <mergeCell ref="F281:G281"/>
    <mergeCell ref="A3:D3"/>
    <mergeCell ref="A28:D28"/>
    <mergeCell ref="A53:D53"/>
    <mergeCell ref="A78:D78"/>
    <mergeCell ref="A103:D103"/>
  </mergeCells>
  <phoneticPr fontId="0" type="noConversion"/>
  <printOptions horizontalCentered="1" verticalCentered="1"/>
  <pageMargins left="0.34" right="0.23" top="0.27559055118110237" bottom="0.31496062992125984" header="0.51181102362204722" footer="0.23622047244094491"/>
  <pageSetup paperSize="9" scale="65" orientation="landscape" horizontalDpi="4294967293" verticalDpi="4294967293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Bilan d'ouverture</vt:lpstr>
      <vt:lpstr>Mois d'activité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Elisabeth ALBERTINI Albertini</cp:lastModifiedBy>
  <cp:lastPrinted>2008-03-06T17:21:13Z</cp:lastPrinted>
  <dcterms:created xsi:type="dcterms:W3CDTF">2008-02-05T10:08:57Z</dcterms:created>
  <dcterms:modified xsi:type="dcterms:W3CDTF">2024-11-11T13:21:50Z</dcterms:modified>
</cp:coreProperties>
</file>