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albe\Dropbox\Cours\IAE\Compta-Cours&amp;cas\Cas &amp; exo MAE &amp; M1\Intro\Intro-Speedway\Corrigé Bilan &amp; CR\"/>
    </mc:Choice>
  </mc:AlternateContent>
  <xr:revisionPtr revIDLastSave="0" documentId="13_ncr:1_{210D36C0-D884-48EA-8F8C-F7B7A238E454}" xr6:coauthVersionLast="45" xr6:coauthVersionMax="45" xr10:uidLastSave="{00000000-0000-0000-0000-000000000000}"/>
  <bookViews>
    <workbookView xWindow="-98" yWindow="-98" windowWidth="20715" windowHeight="13276" activeTab="1" xr2:uid="{00000000-000D-0000-FFFF-FFFF00000000}"/>
  </bookViews>
  <sheets>
    <sheet name="Bilan d'ouverture" sheetId="1" r:id="rId1"/>
    <sheet name="Janvier" sheetId="2" r:id="rId2"/>
    <sheet name="Février" sheetId="3" r:id="rId3"/>
    <sheet name="Mars" sheetId="4" r:id="rId4"/>
  </sheets>
  <definedNames>
    <definedName name="_xlnm.Print_Area" localSheetId="0">'Bilan d''ouverture'!$A$1:$D$64</definedName>
    <definedName name="_xlnm.Print_Area" localSheetId="2">Février!$A$230:$G$303</definedName>
    <definedName name="_xlnm.Print_Area" localSheetId="1">Janvier!$A$156:$G$204</definedName>
    <definedName name="_xlnm.Print_Area" localSheetId="3">Mars!$A$234:$G$307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0" i="2" l="1"/>
  <c r="G136" i="2"/>
  <c r="G162" i="2"/>
  <c r="G188" i="2"/>
  <c r="G9" i="3"/>
  <c r="G33" i="3"/>
  <c r="G58" i="3"/>
  <c r="G84" i="3"/>
  <c r="G110" i="3"/>
  <c r="G135" i="3"/>
  <c r="G160" i="3"/>
  <c r="G185" i="3"/>
  <c r="G210" i="3"/>
  <c r="G236" i="3"/>
  <c r="G262" i="3"/>
  <c r="G288" i="3"/>
  <c r="G9" i="4"/>
  <c r="G35" i="4"/>
  <c r="G61" i="4"/>
  <c r="G87" i="4"/>
  <c r="G112" i="4"/>
  <c r="G138" i="4"/>
  <c r="G163" i="4"/>
  <c r="G188" i="4"/>
  <c r="G214" i="4"/>
  <c r="G240" i="4"/>
  <c r="G266" i="4"/>
  <c r="G291" i="4"/>
  <c r="G109" i="2"/>
  <c r="G135" i="2"/>
  <c r="G161" i="2"/>
  <c r="G187" i="2"/>
  <c r="G8" i="3"/>
  <c r="G32" i="3"/>
  <c r="G57" i="3"/>
  <c r="G83" i="3"/>
  <c r="G109" i="3"/>
  <c r="G134" i="3"/>
  <c r="G184" i="3"/>
  <c r="G209" i="3"/>
  <c r="G235" i="3"/>
  <c r="G261" i="3"/>
  <c r="G287" i="3"/>
  <c r="G8" i="4"/>
  <c r="G34" i="4"/>
  <c r="G60" i="4"/>
  <c r="G86" i="4"/>
  <c r="G111" i="4"/>
  <c r="G137" i="4"/>
  <c r="G187" i="4"/>
  <c r="B15" i="1"/>
  <c r="B37" i="1"/>
  <c r="B59" i="1"/>
  <c r="B17" i="2"/>
  <c r="B41" i="2"/>
  <c r="B66" i="2"/>
  <c r="B92" i="2"/>
  <c r="B118" i="2"/>
  <c r="B144" i="2"/>
  <c r="B170" i="2"/>
  <c r="B196" i="2"/>
  <c r="B17" i="3"/>
  <c r="B41" i="3"/>
  <c r="B66" i="3"/>
  <c r="B92" i="3"/>
  <c r="B118" i="3"/>
  <c r="B143" i="3"/>
  <c r="B168" i="3"/>
  <c r="B193" i="3"/>
  <c r="B218" i="3"/>
  <c r="B244" i="3"/>
  <c r="B270" i="3"/>
  <c r="B296" i="3"/>
  <c r="B17" i="4"/>
  <c r="B43" i="4"/>
  <c r="B69" i="4"/>
  <c r="B95" i="4"/>
  <c r="B120" i="4"/>
  <c r="B146" i="4"/>
  <c r="B171" i="4"/>
  <c r="B196" i="4"/>
  <c r="B36" i="1"/>
  <c r="B58" i="1"/>
  <c r="B16" i="2"/>
  <c r="B40" i="2"/>
  <c r="B65" i="2"/>
  <c r="B91" i="2"/>
  <c r="B117" i="2"/>
  <c r="B143" i="2"/>
  <c r="B169" i="2"/>
  <c r="B195" i="2"/>
  <c r="B16" i="3"/>
  <c r="B40" i="3"/>
  <c r="B65" i="3"/>
  <c r="B91" i="3"/>
  <c r="B117" i="3"/>
  <c r="B142" i="3"/>
  <c r="B192" i="3"/>
  <c r="B217" i="3"/>
  <c r="B243" i="3"/>
  <c r="B269" i="3"/>
  <c r="B295" i="3"/>
  <c r="B16" i="4"/>
  <c r="B42" i="4"/>
  <c r="B68" i="4"/>
  <c r="B94" i="4"/>
  <c r="B119" i="4"/>
  <c r="B145" i="4"/>
  <c r="B170" i="4"/>
  <c r="B195" i="4"/>
  <c r="B35" i="1"/>
  <c r="B57" i="1"/>
  <c r="B15" i="2"/>
  <c r="B39" i="2"/>
  <c r="B64" i="2"/>
  <c r="B90" i="2"/>
  <c r="B116" i="2"/>
  <c r="B142" i="2"/>
  <c r="B168" i="2"/>
  <c r="B194" i="2"/>
  <c r="B15" i="3"/>
  <c r="B39" i="3"/>
  <c r="B64" i="3"/>
  <c r="B90" i="3"/>
  <c r="B116" i="3"/>
  <c r="B141" i="3"/>
  <c r="B191" i="3"/>
  <c r="B216" i="3"/>
  <c r="B242" i="3"/>
  <c r="B268" i="3"/>
  <c r="B294" i="3"/>
  <c r="B15" i="4"/>
  <c r="B41" i="4"/>
  <c r="B67" i="4"/>
  <c r="B93" i="4"/>
  <c r="B118" i="4"/>
  <c r="B144" i="4"/>
  <c r="B169" i="4"/>
  <c r="B194" i="4"/>
  <c r="B52" i="1"/>
  <c r="B10" i="2"/>
  <c r="B34" i="2"/>
  <c r="B59" i="2"/>
  <c r="B85" i="2"/>
  <c r="B111" i="2"/>
  <c r="B137" i="2"/>
  <c r="B163" i="2"/>
  <c r="B189" i="2"/>
  <c r="B10" i="3"/>
  <c r="B34" i="3"/>
  <c r="B59" i="3"/>
  <c r="B85" i="3"/>
  <c r="B111" i="3"/>
  <c r="B136" i="3"/>
  <c r="B186" i="3"/>
  <c r="B211" i="3"/>
  <c r="B237" i="3"/>
  <c r="B263" i="3"/>
  <c r="B289" i="3"/>
  <c r="B10" i="4"/>
  <c r="B36" i="4"/>
  <c r="B62" i="4"/>
  <c r="B88" i="4"/>
  <c r="B113" i="4"/>
  <c r="B139" i="4"/>
  <c r="B164" i="4"/>
  <c r="B189" i="4"/>
  <c r="B28" i="1"/>
  <c r="B50" i="1"/>
  <c r="B8" i="2"/>
  <c r="B32" i="2"/>
  <c r="B57" i="2"/>
  <c r="B83" i="2"/>
  <c r="B109" i="2"/>
  <c r="B135" i="2"/>
  <c r="B161" i="2"/>
  <c r="B187" i="2"/>
  <c r="B8" i="3"/>
  <c r="B32" i="3"/>
  <c r="B57" i="3"/>
  <c r="B83" i="3"/>
  <c r="B109" i="3"/>
  <c r="B134" i="3"/>
  <c r="B184" i="3"/>
  <c r="B209" i="3"/>
  <c r="B235" i="3"/>
  <c r="B261" i="3"/>
  <c r="B287" i="3"/>
  <c r="B8" i="4"/>
  <c r="B34" i="4"/>
  <c r="B60" i="4"/>
  <c r="B86" i="4"/>
  <c r="B111" i="4"/>
  <c r="B137" i="4"/>
  <c r="B163" i="4"/>
  <c r="B188" i="4"/>
  <c r="B162" i="4"/>
  <c r="B187" i="4"/>
  <c r="D58" i="1"/>
  <c r="D16" i="2"/>
  <c r="D40" i="2"/>
  <c r="D65" i="2"/>
  <c r="D91" i="2"/>
  <c r="D117" i="2"/>
  <c r="D143" i="2"/>
  <c r="D169" i="2"/>
  <c r="D195" i="2"/>
  <c r="D16" i="3"/>
  <c r="D40" i="3"/>
  <c r="D65" i="3"/>
  <c r="D91" i="3"/>
  <c r="D117" i="3"/>
  <c r="D142" i="3"/>
  <c r="D167" i="3"/>
  <c r="D192" i="3"/>
  <c r="D217" i="3"/>
  <c r="D243" i="3"/>
  <c r="D269" i="3"/>
  <c r="D295" i="3"/>
  <c r="D16" i="4"/>
  <c r="D42" i="4"/>
  <c r="D68" i="4"/>
  <c r="D94" i="4"/>
  <c r="D119" i="4"/>
  <c r="D145" i="4"/>
  <c r="D170" i="4"/>
  <c r="D195" i="4"/>
  <c r="D15" i="2"/>
  <c r="D39" i="2"/>
  <c r="D64" i="2"/>
  <c r="D90" i="2"/>
  <c r="D116" i="2"/>
  <c r="D142" i="2"/>
  <c r="D168" i="2"/>
  <c r="D194" i="2"/>
  <c r="D15" i="3"/>
  <c r="D39" i="3"/>
  <c r="D64" i="3"/>
  <c r="D90" i="3"/>
  <c r="D116" i="3"/>
  <c r="D141" i="3"/>
  <c r="D191" i="3"/>
  <c r="D216" i="3"/>
  <c r="D242" i="3"/>
  <c r="D268" i="3"/>
  <c r="D294" i="3"/>
  <c r="D15" i="4"/>
  <c r="D41" i="4"/>
  <c r="D67" i="4"/>
  <c r="D93" i="4"/>
  <c r="D118" i="4"/>
  <c r="D144" i="4"/>
  <c r="D169" i="4"/>
  <c r="D194" i="4"/>
  <c r="G54" i="2"/>
  <c r="G80" i="2"/>
  <c r="G106" i="2"/>
  <c r="G132" i="2"/>
  <c r="G158" i="2"/>
  <c r="G184" i="2"/>
  <c r="G5" i="3"/>
  <c r="G29" i="3"/>
  <c r="G54" i="3"/>
  <c r="G80" i="3"/>
  <c r="G106" i="3"/>
  <c r="G131" i="3"/>
  <c r="G181" i="3"/>
  <c r="G206" i="3"/>
  <c r="G232" i="3"/>
  <c r="G258" i="3"/>
  <c r="G284" i="3"/>
  <c r="G5" i="4"/>
  <c r="G31" i="4"/>
  <c r="G57" i="4"/>
  <c r="G83" i="4"/>
  <c r="G108" i="4"/>
  <c r="G134" i="4"/>
  <c r="G184" i="4"/>
  <c r="G82" i="2"/>
  <c r="G108" i="2"/>
  <c r="G134" i="2"/>
  <c r="G160" i="2"/>
  <c r="G186" i="2"/>
  <c r="G7" i="3"/>
  <c r="G31" i="3"/>
  <c r="G56" i="3"/>
  <c r="G82" i="3"/>
  <c r="G108" i="3"/>
  <c r="G133" i="3"/>
  <c r="G183" i="3"/>
  <c r="G208" i="3"/>
  <c r="G234" i="3"/>
  <c r="G260" i="3"/>
  <c r="G286" i="3"/>
  <c r="G7" i="4"/>
  <c r="G33" i="4"/>
  <c r="G59" i="4"/>
  <c r="G85" i="4"/>
  <c r="G110" i="4"/>
  <c r="G136" i="4"/>
  <c r="G186" i="4"/>
  <c r="G189" i="4"/>
  <c r="G12" i="3"/>
  <c r="G36" i="3"/>
  <c r="G61" i="3"/>
  <c r="G87" i="3"/>
  <c r="G113" i="3"/>
  <c r="G138" i="3"/>
  <c r="G188" i="3"/>
  <c r="G213" i="3"/>
  <c r="G239" i="3"/>
  <c r="G265" i="3"/>
  <c r="G291" i="3"/>
  <c r="G12" i="4"/>
  <c r="G38" i="4"/>
  <c r="G64" i="4"/>
  <c r="G90" i="4"/>
  <c r="G115" i="4"/>
  <c r="G141" i="4"/>
  <c r="G191" i="4"/>
  <c r="G13" i="3"/>
  <c r="G37" i="3"/>
  <c r="G62" i="3"/>
  <c r="G88" i="3"/>
  <c r="G114" i="3"/>
  <c r="G139" i="3"/>
  <c r="G189" i="3"/>
  <c r="G214" i="3"/>
  <c r="G240" i="3"/>
  <c r="G266" i="3"/>
  <c r="G292" i="3"/>
  <c r="G13" i="4"/>
  <c r="G39" i="4"/>
  <c r="G65" i="4"/>
  <c r="G91" i="4"/>
  <c r="G116" i="4"/>
  <c r="G142" i="4"/>
  <c r="G192" i="4"/>
  <c r="G193" i="4"/>
  <c r="G16" i="4"/>
  <c r="G42" i="4"/>
  <c r="G68" i="4"/>
  <c r="G94" i="4"/>
  <c r="G119" i="4"/>
  <c r="G17" i="4"/>
  <c r="G43" i="4"/>
  <c r="G69" i="4"/>
  <c r="G95" i="4"/>
  <c r="G120" i="4"/>
  <c r="G121" i="4"/>
  <c r="G146" i="4"/>
  <c r="G195" i="4"/>
  <c r="G145" i="4"/>
  <c r="G147" i="4"/>
  <c r="G196" i="4"/>
  <c r="G197" i="4"/>
  <c r="G202" i="4"/>
  <c r="D188" i="4"/>
  <c r="D6" i="1"/>
  <c r="D28" i="1"/>
  <c r="D50" i="1"/>
  <c r="D8" i="2"/>
  <c r="D32" i="2"/>
  <c r="D57" i="2"/>
  <c r="D83" i="2"/>
  <c r="D109" i="2"/>
  <c r="D135" i="2"/>
  <c r="D161" i="2"/>
  <c r="D187" i="2"/>
  <c r="D8" i="3"/>
  <c r="D32" i="3"/>
  <c r="D57" i="3"/>
  <c r="D83" i="3"/>
  <c r="D109" i="3"/>
  <c r="D134" i="3"/>
  <c r="D184" i="3"/>
  <c r="D209" i="3"/>
  <c r="D235" i="3"/>
  <c r="D261" i="3"/>
  <c r="D287" i="3"/>
  <c r="D8" i="4"/>
  <c r="D34" i="4"/>
  <c r="D60" i="4"/>
  <c r="D86" i="4"/>
  <c r="D111" i="4"/>
  <c r="D137" i="4"/>
  <c r="D162" i="4"/>
  <c r="D187" i="4"/>
  <c r="D17" i="2"/>
  <c r="D41" i="2"/>
  <c r="D66" i="2"/>
  <c r="D92" i="2"/>
  <c r="D118" i="2"/>
  <c r="D144" i="2"/>
  <c r="D170" i="2"/>
  <c r="D196" i="2"/>
  <c r="D17" i="3"/>
  <c r="D41" i="3"/>
  <c r="D66" i="3"/>
  <c r="D92" i="3"/>
  <c r="D118" i="3"/>
  <c r="D143" i="3"/>
  <c r="D168" i="3"/>
  <c r="D193" i="3"/>
  <c r="D218" i="3"/>
  <c r="D244" i="3"/>
  <c r="D270" i="3"/>
  <c r="D296" i="3"/>
  <c r="D17" i="4"/>
  <c r="D43" i="4"/>
  <c r="D69" i="4"/>
  <c r="D95" i="4"/>
  <c r="D120" i="4"/>
  <c r="D146" i="4"/>
  <c r="D171" i="4"/>
  <c r="D196" i="4"/>
  <c r="G171" i="4"/>
  <c r="G170" i="4"/>
  <c r="G167" i="4"/>
  <c r="G166" i="4"/>
  <c r="G162" i="4"/>
  <c r="G161" i="4"/>
  <c r="G159" i="4"/>
  <c r="G164" i="4"/>
  <c r="G168" i="4"/>
  <c r="G172" i="4"/>
  <c r="G177" i="4"/>
  <c r="D163" i="4"/>
  <c r="D166" i="4"/>
  <c r="D173" i="4"/>
  <c r="D177" i="4"/>
  <c r="B9" i="4"/>
  <c r="B35" i="4"/>
  <c r="B61" i="4"/>
  <c r="B87" i="4"/>
  <c r="B112" i="4"/>
  <c r="B138" i="4"/>
  <c r="B166" i="4"/>
  <c r="B173" i="4"/>
  <c r="B177" i="4"/>
  <c r="G36" i="4"/>
  <c r="G40" i="4"/>
  <c r="G44" i="4"/>
  <c r="G49" i="4"/>
  <c r="D35" i="4"/>
  <c r="G21" i="4"/>
  <c r="G20" i="4"/>
  <c r="G289" i="3"/>
  <c r="G293" i="3"/>
  <c r="G297" i="3"/>
  <c r="G302" i="3"/>
  <c r="D288" i="3"/>
  <c r="D9" i="4"/>
  <c r="G159" i="3"/>
  <c r="G158" i="3"/>
  <c r="G156" i="3"/>
  <c r="D159" i="3"/>
  <c r="G161" i="3"/>
  <c r="G163" i="3"/>
  <c r="G164" i="3"/>
  <c r="G165" i="3"/>
  <c r="G169" i="3"/>
  <c r="G174" i="3"/>
  <c r="D160" i="3"/>
  <c r="D163" i="3"/>
  <c r="D166" i="3"/>
  <c r="D170" i="3"/>
  <c r="D174" i="3"/>
  <c r="B159" i="3"/>
  <c r="B29" i="1"/>
  <c r="B51" i="1"/>
  <c r="B9" i="2"/>
  <c r="B33" i="2"/>
  <c r="B58" i="2"/>
  <c r="B84" i="2"/>
  <c r="B110" i="2"/>
  <c r="B136" i="2"/>
  <c r="B162" i="2"/>
  <c r="B188" i="2"/>
  <c r="B9" i="3"/>
  <c r="B33" i="3"/>
  <c r="B58" i="3"/>
  <c r="B84" i="3"/>
  <c r="B110" i="3"/>
  <c r="B135" i="3"/>
  <c r="B160" i="3"/>
  <c r="B161" i="3"/>
  <c r="B163" i="3"/>
  <c r="B166" i="3"/>
  <c r="B167" i="3"/>
  <c r="B170" i="3"/>
  <c r="B174" i="3"/>
  <c r="G212" i="4"/>
  <c r="G238" i="4"/>
  <c r="G264" i="4"/>
  <c r="G289" i="4"/>
  <c r="G210" i="4"/>
  <c r="G236" i="4"/>
  <c r="G262" i="4"/>
  <c r="G287" i="4"/>
  <c r="G213" i="4"/>
  <c r="G239" i="4"/>
  <c r="G265" i="4"/>
  <c r="G290" i="4"/>
  <c r="G292" i="4"/>
  <c r="G217" i="4"/>
  <c r="G243" i="4"/>
  <c r="G269" i="4"/>
  <c r="G294" i="4"/>
  <c r="G218" i="4"/>
  <c r="G244" i="4"/>
  <c r="G270" i="4"/>
  <c r="G295" i="4"/>
  <c r="G296" i="4"/>
  <c r="G221" i="4"/>
  <c r="G222" i="4"/>
  <c r="G223" i="4"/>
  <c r="G248" i="4"/>
  <c r="G273" i="4"/>
  <c r="G298" i="4"/>
  <c r="G247" i="4"/>
  <c r="G249" i="4"/>
  <c r="G274" i="4"/>
  <c r="G299" i="4"/>
  <c r="G300" i="4"/>
  <c r="G305" i="4"/>
  <c r="D291" i="4"/>
  <c r="G267" i="4"/>
  <c r="G271" i="4"/>
  <c r="G275" i="4"/>
  <c r="G280" i="4"/>
  <c r="D266" i="4"/>
  <c r="G241" i="4"/>
  <c r="G245" i="4"/>
  <c r="G254" i="4"/>
  <c r="D240" i="4"/>
  <c r="G215" i="4"/>
  <c r="G219" i="4"/>
  <c r="G228" i="4"/>
  <c r="D214" i="4"/>
  <c r="G139" i="4"/>
  <c r="G143" i="4"/>
  <c r="G152" i="4"/>
  <c r="D138" i="4"/>
  <c r="G113" i="4"/>
  <c r="G117" i="4"/>
  <c r="G126" i="4"/>
  <c r="D112" i="4"/>
  <c r="G88" i="4"/>
  <c r="G92" i="4"/>
  <c r="G96" i="4"/>
  <c r="G101" i="4"/>
  <c r="D87" i="4"/>
  <c r="G62" i="4"/>
  <c r="G66" i="4"/>
  <c r="G70" i="4"/>
  <c r="G75" i="4"/>
  <c r="D61" i="4"/>
  <c r="G10" i="4"/>
  <c r="G14" i="4"/>
  <c r="G18" i="4"/>
  <c r="G23" i="4"/>
  <c r="G263" i="3"/>
  <c r="G267" i="3"/>
  <c r="G271" i="3"/>
  <c r="G276" i="3"/>
  <c r="D262" i="3"/>
  <c r="G237" i="3"/>
  <c r="G241" i="3"/>
  <c r="G245" i="3"/>
  <c r="G250" i="3"/>
  <c r="D236" i="3"/>
  <c r="G211" i="3"/>
  <c r="G215" i="3"/>
  <c r="G219" i="3"/>
  <c r="G224" i="3"/>
  <c r="D210" i="3"/>
  <c r="G186" i="3"/>
  <c r="G190" i="3"/>
  <c r="G194" i="3"/>
  <c r="G199" i="3"/>
  <c r="D185" i="3"/>
  <c r="G136" i="3"/>
  <c r="G140" i="3"/>
  <c r="G144" i="3"/>
  <c r="G149" i="3"/>
  <c r="D135" i="3"/>
  <c r="G111" i="3"/>
  <c r="G115" i="3"/>
  <c r="G119" i="3"/>
  <c r="G124" i="3"/>
  <c r="D110" i="3"/>
  <c r="G85" i="3"/>
  <c r="G89" i="3"/>
  <c r="G93" i="3"/>
  <c r="G98" i="3"/>
  <c r="D84" i="3"/>
  <c r="G59" i="3"/>
  <c r="G63" i="3"/>
  <c r="G67" i="3"/>
  <c r="G72" i="3"/>
  <c r="D58" i="3"/>
  <c r="G34" i="3"/>
  <c r="G38" i="3"/>
  <c r="G42" i="3"/>
  <c r="G47" i="3"/>
  <c r="D33" i="3"/>
  <c r="G10" i="3"/>
  <c r="G14" i="3"/>
  <c r="G18" i="3"/>
  <c r="G23" i="3"/>
  <c r="G189" i="2"/>
  <c r="G193" i="2"/>
  <c r="G197" i="2"/>
  <c r="G202" i="2"/>
  <c r="D188" i="2"/>
  <c r="G163" i="2"/>
  <c r="G167" i="2"/>
  <c r="G171" i="2"/>
  <c r="G176" i="2"/>
  <c r="D162" i="2"/>
  <c r="G137" i="2"/>
  <c r="G141" i="2"/>
  <c r="G145" i="2"/>
  <c r="G150" i="2"/>
  <c r="D136" i="2"/>
  <c r="G111" i="2"/>
  <c r="G115" i="2"/>
  <c r="G119" i="2"/>
  <c r="G124" i="2"/>
  <c r="D110" i="2"/>
  <c r="G85" i="2"/>
  <c r="G89" i="2"/>
  <c r="G93" i="2"/>
  <c r="G98" i="2"/>
  <c r="D84" i="2"/>
  <c r="G59" i="2"/>
  <c r="G63" i="2"/>
  <c r="G67" i="2"/>
  <c r="G72" i="2"/>
  <c r="D58" i="2"/>
  <c r="G34" i="2"/>
  <c r="G38" i="2"/>
  <c r="G42" i="2"/>
  <c r="G47" i="2"/>
  <c r="D33" i="2"/>
  <c r="B220" i="4"/>
  <c r="B246" i="4"/>
  <c r="B272" i="4"/>
  <c r="B297" i="4"/>
  <c r="B185" i="3"/>
  <c r="B210" i="3"/>
  <c r="B236" i="3"/>
  <c r="B262" i="3"/>
  <c r="B214" i="4"/>
  <c r="B240" i="4"/>
  <c r="B266" i="4"/>
  <c r="B291" i="4"/>
  <c r="B222" i="4"/>
  <c r="B248" i="4"/>
  <c r="B274" i="4"/>
  <c r="B215" i="4"/>
  <c r="B241" i="4"/>
  <c r="B267" i="4"/>
  <c r="B221" i="4"/>
  <c r="D213" i="4"/>
  <c r="D239" i="4"/>
  <c r="D265" i="4"/>
  <c r="D290" i="4"/>
  <c r="D294" i="4"/>
  <c r="D220" i="4"/>
  <c r="D246" i="4"/>
  <c r="D272" i="4"/>
  <c r="D297" i="4"/>
  <c r="D221" i="4"/>
  <c r="D247" i="4"/>
  <c r="D273" i="4"/>
  <c r="D298" i="4"/>
  <c r="D222" i="4"/>
  <c r="D248" i="4"/>
  <c r="D274" i="4"/>
  <c r="D299" i="4"/>
  <c r="D301" i="4"/>
  <c r="D305" i="4"/>
  <c r="B213" i="4"/>
  <c r="B239" i="4"/>
  <c r="B265" i="4"/>
  <c r="B290" i="4"/>
  <c r="B292" i="4"/>
  <c r="B294" i="4"/>
  <c r="B247" i="4"/>
  <c r="B273" i="4"/>
  <c r="B298" i="4"/>
  <c r="B299" i="4"/>
  <c r="D269" i="4"/>
  <c r="D276" i="4"/>
  <c r="D280" i="4"/>
  <c r="B269" i="4"/>
  <c r="D243" i="4"/>
  <c r="D250" i="4"/>
  <c r="D254" i="4"/>
  <c r="B243" i="4"/>
  <c r="D217" i="4"/>
  <c r="D224" i="4"/>
  <c r="D228" i="4"/>
  <c r="B217" i="4"/>
  <c r="D191" i="4"/>
  <c r="D198" i="4"/>
  <c r="D202" i="4"/>
  <c r="B191" i="4"/>
  <c r="D141" i="4"/>
  <c r="D148" i="4"/>
  <c r="D152" i="4"/>
  <c r="B141" i="4"/>
  <c r="D115" i="4"/>
  <c r="D122" i="4"/>
  <c r="D126" i="4"/>
  <c r="B115" i="4"/>
  <c r="D90" i="4"/>
  <c r="D97" i="4"/>
  <c r="D101" i="4"/>
  <c r="B90" i="4"/>
  <c r="D64" i="4"/>
  <c r="D71" i="4"/>
  <c r="D75" i="4"/>
  <c r="B64" i="4"/>
  <c r="D38" i="4"/>
  <c r="D45" i="4"/>
  <c r="D49" i="4"/>
  <c r="B38" i="4"/>
  <c r="D12" i="4"/>
  <c r="D19" i="4"/>
  <c r="D23" i="4"/>
  <c r="B12" i="4"/>
  <c r="D291" i="3"/>
  <c r="D298" i="3"/>
  <c r="D302" i="3"/>
  <c r="B291" i="3"/>
  <c r="B298" i="3"/>
  <c r="B302" i="3"/>
  <c r="D265" i="3"/>
  <c r="D272" i="3"/>
  <c r="D276" i="3"/>
  <c r="B265" i="3"/>
  <c r="B272" i="3"/>
  <c r="B276" i="3"/>
  <c r="D239" i="3"/>
  <c r="D246" i="3"/>
  <c r="D250" i="3"/>
  <c r="B239" i="3"/>
  <c r="B246" i="3"/>
  <c r="B250" i="3"/>
  <c r="D9" i="3"/>
  <c r="D213" i="3"/>
  <c r="D220" i="3"/>
  <c r="D224" i="3"/>
  <c r="B213" i="3"/>
  <c r="B220" i="3"/>
  <c r="B224" i="3"/>
  <c r="D188" i="3"/>
  <c r="D195" i="3"/>
  <c r="D199" i="3"/>
  <c r="B188" i="3"/>
  <c r="B195" i="3"/>
  <c r="B199" i="3"/>
  <c r="D138" i="3"/>
  <c r="D145" i="3"/>
  <c r="D149" i="3"/>
  <c r="B138" i="3"/>
  <c r="B145" i="3"/>
  <c r="B149" i="3"/>
  <c r="D113" i="3"/>
  <c r="D120" i="3"/>
  <c r="D124" i="3"/>
  <c r="B113" i="3"/>
  <c r="B120" i="3"/>
  <c r="B124" i="3"/>
  <c r="D87" i="3"/>
  <c r="D94" i="3"/>
  <c r="D98" i="3"/>
  <c r="B87" i="3"/>
  <c r="B94" i="3"/>
  <c r="B98" i="3"/>
  <c r="D61" i="3"/>
  <c r="D68" i="3"/>
  <c r="D72" i="3"/>
  <c r="B61" i="3"/>
  <c r="B68" i="3"/>
  <c r="B72" i="3"/>
  <c r="D36" i="3"/>
  <c r="D43" i="3"/>
  <c r="D47" i="3"/>
  <c r="B36" i="3"/>
  <c r="B43" i="3"/>
  <c r="B47" i="3"/>
  <c r="D12" i="3"/>
  <c r="D19" i="3"/>
  <c r="D23" i="3"/>
  <c r="B12" i="3"/>
  <c r="B19" i="3"/>
  <c r="B23" i="3"/>
  <c r="D29" i="1"/>
  <c r="D51" i="1"/>
  <c r="D9" i="2"/>
  <c r="B54" i="1"/>
  <c r="B61" i="1"/>
  <c r="B63" i="1"/>
  <c r="D54" i="1"/>
  <c r="D61" i="1"/>
  <c r="D63" i="1"/>
  <c r="B39" i="1"/>
  <c r="D39" i="1"/>
  <c r="D32" i="1"/>
  <c r="D10" i="1"/>
  <c r="D17" i="1"/>
  <c r="B17" i="1"/>
  <c r="D41" i="1"/>
  <c r="B32" i="1"/>
  <c r="B41" i="1"/>
  <c r="D19" i="1"/>
  <c r="B10" i="1"/>
  <c r="B19" i="1"/>
  <c r="D191" i="2"/>
  <c r="D198" i="2"/>
  <c r="D202" i="2"/>
  <c r="B191" i="2"/>
  <c r="B198" i="2"/>
  <c r="B202" i="2"/>
  <c r="D165" i="2"/>
  <c r="D172" i="2"/>
  <c r="D176" i="2"/>
  <c r="B165" i="2"/>
  <c r="B172" i="2"/>
  <c r="B176" i="2"/>
  <c r="D139" i="2"/>
  <c r="D146" i="2"/>
  <c r="D150" i="2"/>
  <c r="B139" i="2"/>
  <c r="B146" i="2"/>
  <c r="B150" i="2"/>
  <c r="D113" i="2"/>
  <c r="D120" i="2"/>
  <c r="D124" i="2"/>
  <c r="B113" i="2"/>
  <c r="B120" i="2"/>
  <c r="B124" i="2"/>
  <c r="D87" i="2"/>
  <c r="D94" i="2"/>
  <c r="D98" i="2"/>
  <c r="B87" i="2"/>
  <c r="B94" i="2"/>
  <c r="B98" i="2"/>
  <c r="D61" i="2"/>
  <c r="D68" i="2"/>
  <c r="D72" i="2"/>
  <c r="B61" i="2"/>
  <c r="B68" i="2"/>
  <c r="B72" i="2"/>
  <c r="D36" i="2"/>
  <c r="D43" i="2"/>
  <c r="D47" i="2"/>
  <c r="B36" i="2"/>
  <c r="B43" i="2"/>
  <c r="B47" i="2"/>
  <c r="D12" i="2"/>
  <c r="D19" i="2"/>
  <c r="D23" i="2"/>
  <c r="B12" i="2"/>
  <c r="B19" i="2"/>
  <c r="B23" i="2"/>
  <c r="B301" i="4"/>
  <c r="B305" i="4"/>
  <c r="B276" i="4"/>
  <c r="B280" i="4"/>
  <c r="B250" i="4"/>
  <c r="B254" i="4"/>
  <c r="B224" i="4"/>
  <c r="B228" i="4"/>
  <c r="B198" i="4"/>
  <c r="B202" i="4"/>
  <c r="B148" i="4"/>
  <c r="B152" i="4"/>
  <c r="B122" i="4"/>
  <c r="B126" i="4"/>
  <c r="B97" i="4"/>
  <c r="B101" i="4"/>
  <c r="B71" i="4"/>
  <c r="B75" i="4"/>
  <c r="B45" i="4"/>
  <c r="B49" i="4"/>
  <c r="B19" i="4"/>
  <c r="B23" i="4"/>
</calcChain>
</file>

<file path=xl/sharedStrings.xml><?xml version="1.0" encoding="utf-8"?>
<sst xmlns="http://schemas.openxmlformats.org/spreadsheetml/2006/main" count="1444" uniqueCount="130">
  <si>
    <t>Montant</t>
  </si>
  <si>
    <t>ACTIF</t>
  </si>
  <si>
    <t>PASSIF</t>
  </si>
  <si>
    <t>Actif immobilisé</t>
  </si>
  <si>
    <t>Actif circulant</t>
  </si>
  <si>
    <t>Capitaux propres</t>
  </si>
  <si>
    <t>Dettes</t>
  </si>
  <si>
    <t>Total 1</t>
  </si>
  <si>
    <t>Total 2</t>
  </si>
  <si>
    <t>Total 1 + 2</t>
  </si>
  <si>
    <t>Charges financières</t>
  </si>
  <si>
    <t>Produits financiers</t>
  </si>
  <si>
    <t xml:space="preserve">     Terrain</t>
  </si>
  <si>
    <t xml:space="preserve">     Construction</t>
  </si>
  <si>
    <t xml:space="preserve">     Autres immobilisations corporelles</t>
  </si>
  <si>
    <t xml:space="preserve">     Stock</t>
  </si>
  <si>
    <t xml:space="preserve">     Créances</t>
  </si>
  <si>
    <t xml:space="preserve">     Disponibilités</t>
  </si>
  <si>
    <t xml:space="preserve">     Capital social</t>
  </si>
  <si>
    <t xml:space="preserve">     Résultat de l’exercice</t>
  </si>
  <si>
    <t xml:space="preserve">     Fournisseurs</t>
  </si>
  <si>
    <t xml:space="preserve">     Autres dettes</t>
  </si>
  <si>
    <t xml:space="preserve">     Emprunts</t>
  </si>
  <si>
    <t>Total général (Total 1 + 2)</t>
  </si>
  <si>
    <t>Bilan d'ouverture de Speedway</t>
  </si>
  <si>
    <t>Bilan d'ouverture de speedway  (Stock de MP)</t>
  </si>
  <si>
    <t>Bilan d'ouverture de speedway (acquisition des immobilisations)</t>
  </si>
  <si>
    <t>Bilan d'ouverture de speedway</t>
  </si>
  <si>
    <t>Bilan janvier, opération 1</t>
  </si>
  <si>
    <t>Bilan janvier, opération 2</t>
  </si>
  <si>
    <t>Opération 1 : vente de 300VTT à 1000€, dont 100 000€ payés comptant et 200 000€ payés le 28 février</t>
  </si>
  <si>
    <t>Opération 2 : Consommation de MP et de composant 60 000€</t>
  </si>
  <si>
    <t>Bilan janvier opération 3</t>
  </si>
  <si>
    <t>Compte de résultat opération 2</t>
  </si>
  <si>
    <t>Compte de résultat opération 3</t>
  </si>
  <si>
    <t>Compte de résultat opération 1</t>
  </si>
  <si>
    <t xml:space="preserve">     Autres dettes (découvert bancaire)</t>
  </si>
  <si>
    <t xml:space="preserve">Bilan janvier, opération 4 </t>
  </si>
  <si>
    <t>Compte de résultat opération 4</t>
  </si>
  <si>
    <t>Opération : charges diverses 38 000 payées dans le mois</t>
  </si>
  <si>
    <t>Bilan janvier opération 5</t>
  </si>
  <si>
    <t>Compte de résultat opération 5</t>
  </si>
  <si>
    <t>Opération 5 : Loyer 9200 payé dans le mois</t>
  </si>
  <si>
    <t>Bilan janvier opération 6</t>
  </si>
  <si>
    <t>Compte de résultat opération 6</t>
  </si>
  <si>
    <t>Bilan janvier opération 7</t>
  </si>
  <si>
    <t>Compte de résultat opération 7</t>
  </si>
  <si>
    <t>Opération 7 : réapprovisionnement en MP et composant 40 000 payable à 60j fin de mois</t>
  </si>
  <si>
    <t>Bilan à fin janvier speedway</t>
  </si>
  <si>
    <t>Bilan février, opération 1</t>
  </si>
  <si>
    <t>Opération 1 : prêt consenti par la banque 160 000€ remboursable ds 1 mois</t>
  </si>
  <si>
    <t>Bilan février, opération 2</t>
  </si>
  <si>
    <t>Opération 2 : Vente de 420 VTT à 1000€, 220 000€ payés comptant et 200 000€ payables le 31 mars</t>
  </si>
  <si>
    <t>Bilan février opération 3</t>
  </si>
  <si>
    <t xml:space="preserve">Bilan février, opération 4 </t>
  </si>
  <si>
    <t>Bilan février opération 5</t>
  </si>
  <si>
    <t>Opération 5 : Charges diverses 38 000€ payées dans le mois</t>
  </si>
  <si>
    <t>Bilan février opération 6</t>
  </si>
  <si>
    <t>Bilan février opération 7</t>
  </si>
  <si>
    <t>Bilan février opération 8</t>
  </si>
  <si>
    <t>Bilan février opération 9</t>
  </si>
  <si>
    <t>Compte de résultat opération 9</t>
  </si>
  <si>
    <t>Compte de résultat opération 8</t>
  </si>
  <si>
    <t>Bilan février opération 10</t>
  </si>
  <si>
    <t>Compte de résultat opération 10</t>
  </si>
  <si>
    <t>Bilan février opération 11</t>
  </si>
  <si>
    <t>Compte de résultat opération 11</t>
  </si>
  <si>
    <t>Bilan à fin février speedway</t>
  </si>
  <si>
    <t>Bilan mars, opération 1</t>
  </si>
  <si>
    <t>Compte de résultat fin février</t>
  </si>
  <si>
    <t>Bilan mars opération 5</t>
  </si>
  <si>
    <t>Opération 3 : Réapprovisionnment en MP et composant, 104 000€ payable 60j fin de mois</t>
  </si>
  <si>
    <t>Bilan mars opération 6</t>
  </si>
  <si>
    <t>Bilan mars opération 7</t>
  </si>
  <si>
    <t>Bilan mars opération 8</t>
  </si>
  <si>
    <t>Opération 8 : charges diverses 38 000 payées dans le mois</t>
  </si>
  <si>
    <t>Opération 9 : loyer 9200 versé le 31 mars</t>
  </si>
  <si>
    <t>Bilan mars opération 10</t>
  </si>
  <si>
    <t>Opération 10 : amortissement 2800</t>
  </si>
  <si>
    <t xml:space="preserve">Opération 11 : stock final de MP et composant 150000 donc variation de stock de 90 000 </t>
  </si>
  <si>
    <t>Bilan mars opération 11</t>
  </si>
  <si>
    <t>Chiffre d'affaires</t>
  </si>
  <si>
    <t>Frais généraux et commerciaux</t>
  </si>
  <si>
    <t>Marge opérationnelle (marge brute)</t>
  </si>
  <si>
    <t>Autres produits d'exploitation</t>
  </si>
  <si>
    <t>Autres charges d'exploitation</t>
  </si>
  <si>
    <t>Résultat d'exploitation</t>
  </si>
  <si>
    <t>Résultat financier</t>
  </si>
  <si>
    <t>Impôt sur les résultats</t>
  </si>
  <si>
    <t>Résultat net des stés mises en équivalence</t>
  </si>
  <si>
    <t>Résultat net</t>
  </si>
  <si>
    <t>Compte de résultat Opération 1</t>
  </si>
  <si>
    <t>Compte de résultat Opération 2</t>
  </si>
  <si>
    <t>Compte de résultat Opération 3</t>
  </si>
  <si>
    <t>Compte de résultat Opération 4</t>
  </si>
  <si>
    <t>Compte de résultat Opération 5</t>
  </si>
  <si>
    <t>Compte de résultat Opération 6</t>
  </si>
  <si>
    <t>Opération : Amortissement des immobilisations 2 800€</t>
  </si>
  <si>
    <t>Compte de résultat Opération 7</t>
  </si>
  <si>
    <t>Compte de résultat fin janvier</t>
  </si>
  <si>
    <t xml:space="preserve">Attention </t>
  </si>
  <si>
    <t xml:space="preserve">Seul le dernier bilan (ci-dessus) sera communiqué dans les états financiers. </t>
  </si>
  <si>
    <t>Les deux premiers sont réalisés à des fins pédagogiques pour expliquer la construction progressive du bilan d'ouverture</t>
  </si>
  <si>
    <t>Opération 7 : loyer 9200 versé le 28 février</t>
  </si>
  <si>
    <t>Opération 8 : amortissement 2800</t>
  </si>
  <si>
    <t>Opération 9 : les clients payent 200 000€ qu'ils devaient à fin janvier</t>
  </si>
  <si>
    <t>Opération 10 : Matières premières et composants consommés : 84 000€</t>
  </si>
  <si>
    <t>Opération 11 : Achat d'un matériel de production 60 000€ payé comptant</t>
  </si>
  <si>
    <t>Opération 1 : Vente de 400 VTT à 1000€ payé au comptant</t>
  </si>
  <si>
    <t>Bilan mars opération 2</t>
  </si>
  <si>
    <t>Opération 2 : Remboursement du prêt de la banque 160 000€</t>
  </si>
  <si>
    <t xml:space="preserve">Bilan mars, opération 3 </t>
  </si>
  <si>
    <t>Attention : les salaires sont payés sur le mois, les charges sociales seront payées le mois prochain</t>
  </si>
  <si>
    <t>Opération 4 : frais de personnel 200 000€ : salaires 130 000€ payés en février et charges sociales 70 000 payés en mars</t>
  </si>
  <si>
    <t>Opération 6 : Décaissement des charges sociales (70 000€) du mois de janvier</t>
  </si>
  <si>
    <t>Opération 3 : règlement de tous les achats de MP et composants 224 000€</t>
  </si>
  <si>
    <t>Bilan mars opération 4</t>
  </si>
  <si>
    <t>Opération 4 : Les clients de février règlent les 200 000€</t>
  </si>
  <si>
    <t>Opération 5 : achat de MP 80 000€ payables à la fin du mois</t>
  </si>
  <si>
    <t>Opération n°3 : frais de personnel 200 000€ : salaires 130 000€ payés en janvier et charges sociales 70 000 payés en février</t>
  </si>
  <si>
    <t xml:space="preserve">     Autres dettes </t>
  </si>
  <si>
    <t>Le poste "autres dettes" comprend 70 000€ de dettes sociales et 47 200€ de découvert bancaire</t>
  </si>
  <si>
    <t>Le poste "autres dettes" comprend 70 000€ de dettes sociales et 38 000€ de découvert bancaire</t>
  </si>
  <si>
    <t>Une partie des fonds reçu va solder le découvert à la banque (47 200€), le reste sera porté en trésorerie à l'actif</t>
  </si>
  <si>
    <t>Opération 6 : Décaissement des charges sociales du mois de février pour 70 000€</t>
  </si>
  <si>
    <t>Opération 7 :  frais de personnel 200 000€ : salaires 130 000€ payés en mars et charges sociales 70 000 payés en avril</t>
  </si>
  <si>
    <t>Coût d'achat des marchandises vendues</t>
  </si>
  <si>
    <t>Charges salariales</t>
  </si>
  <si>
    <t xml:space="preserve">Frais généraux </t>
  </si>
  <si>
    <t>Frais généraux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</si>
</sst>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_€_ ;_ * \(#,##0.00\)\ _€_ ;_ * &quot;-&quot;??_)\ _€_ ;_ @_ "/>
    <numFmt numFmtId="165" formatCode="_ * #,##0_)\ _€_ ;_ * \(#,##0\)\ _€_ ;_ * &quot;-&quot;??_)\ _€_ ;_ @_ "/>
  </numFmts>
  <fonts count="21" x14ac:knownFonts="1">
    <font>
      <sz val="10"/>
      <name val="Arial"/>
    </font>
    <font>
      <b/>
      <sz val="14"/>
      <name val="Arial"/>
      <family val="2"/>
    </font>
    <font>
      <b/>
      <sz val="14"/>
      <name val="Arial Black"/>
      <family val="2"/>
    </font>
    <font>
      <sz val="12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0"/>
      <name val="Arial"/>
    </font>
    <font>
      <b/>
      <sz val="12"/>
      <name val="Arial Black"/>
      <family val="2"/>
    </font>
    <font>
      <sz val="12"/>
      <name val="Arial Black"/>
      <family val="2"/>
    </font>
    <font>
      <sz val="14"/>
      <name val="Arial"/>
    </font>
    <font>
      <sz val="14"/>
      <name val="Times New Roman"/>
      <family val="1"/>
    </font>
    <font>
      <b/>
      <sz val="12"/>
      <color rgb="FFFF0000"/>
      <name val="Arial"/>
    </font>
    <font>
      <b/>
      <sz val="12"/>
      <color rgb="FF0000FF"/>
      <name val="Arial"/>
    </font>
    <font>
      <b/>
      <sz val="14"/>
      <color rgb="FFFF0000"/>
      <name val="Arial"/>
    </font>
    <font>
      <b/>
      <sz val="12"/>
      <color rgb="FFFF0000"/>
      <name val="Times New Roman"/>
    </font>
    <font>
      <i/>
      <sz val="12"/>
      <color rgb="FFFF0000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52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6" fillId="0" borderId="3" xfId="0" applyFont="1" applyBorder="1"/>
    <xf numFmtId="0" fontId="4" fillId="0" borderId="3" xfId="0" applyFont="1" applyBorder="1"/>
    <xf numFmtId="0" fontId="3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3" fillId="0" borderId="3" xfId="0" applyFont="1" applyBorder="1"/>
    <xf numFmtId="0" fontId="5" fillId="0" borderId="3" xfId="0" applyFont="1" applyBorder="1"/>
    <xf numFmtId="0" fontId="13" fillId="0" borderId="0" xfId="0" applyFont="1"/>
    <xf numFmtId="0" fontId="13" fillId="0" borderId="6" xfId="0" applyFont="1" applyBorder="1"/>
    <xf numFmtId="0" fontId="13" fillId="0" borderId="7" xfId="0" applyFont="1" applyBorder="1"/>
    <xf numFmtId="0" fontId="13" fillId="0" borderId="4" xfId="0" applyFont="1" applyBorder="1"/>
    <xf numFmtId="0" fontId="13" fillId="0" borderId="2" xfId="0" applyFont="1" applyBorder="1"/>
    <xf numFmtId="0" fontId="13" fillId="0" borderId="3" xfId="0" applyFont="1" applyBorder="1"/>
    <xf numFmtId="0" fontId="13" fillId="0" borderId="1" xfId="0" applyFont="1" applyBorder="1"/>
    <xf numFmtId="0" fontId="14" fillId="0" borderId="3" xfId="0" applyFont="1" applyBorder="1"/>
    <xf numFmtId="165" fontId="13" fillId="0" borderId="3" xfId="7" applyNumberFormat="1" applyFont="1" applyBorder="1"/>
    <xf numFmtId="165" fontId="13" fillId="0" borderId="4" xfId="7" applyNumberFormat="1" applyFont="1" applyBorder="1"/>
    <xf numFmtId="165" fontId="13" fillId="0" borderId="6" xfId="7" applyNumberFormat="1" applyFont="1" applyBorder="1"/>
    <xf numFmtId="165" fontId="13" fillId="0" borderId="5" xfId="7" applyNumberFormat="1" applyFont="1" applyBorder="1"/>
    <xf numFmtId="165" fontId="13" fillId="0" borderId="1" xfId="7" applyNumberFormat="1" applyFont="1" applyBorder="1"/>
    <xf numFmtId="165" fontId="13" fillId="0" borderId="2" xfId="7" applyNumberFormat="1" applyFont="1" applyBorder="1"/>
    <xf numFmtId="165" fontId="14" fillId="0" borderId="3" xfId="7" applyNumberFormat="1" applyFont="1" applyBorder="1"/>
    <xf numFmtId="165" fontId="6" fillId="0" borderId="3" xfId="7" applyNumberFormat="1" applyFont="1" applyBorder="1"/>
    <xf numFmtId="165" fontId="6" fillId="0" borderId="3" xfId="7" applyNumberFormat="1" applyFont="1" applyBorder="1" applyAlignment="1">
      <alignment horizontal="right"/>
    </xf>
    <xf numFmtId="0" fontId="15" fillId="0" borderId="0" xfId="0" applyFont="1"/>
    <xf numFmtId="165" fontId="3" fillId="0" borderId="0" xfId="7" applyNumberFormat="1" applyFont="1"/>
    <xf numFmtId="165" fontId="3" fillId="0" borderId="6" xfId="7" applyNumberFormat="1" applyFont="1" applyBorder="1"/>
    <xf numFmtId="165" fontId="3" fillId="0" borderId="4" xfId="7" applyNumberFormat="1" applyFont="1" applyBorder="1"/>
    <xf numFmtId="165" fontId="3" fillId="0" borderId="3" xfId="7" applyNumberFormat="1" applyFont="1" applyBorder="1"/>
    <xf numFmtId="165" fontId="3" fillId="0" borderId="5" xfId="7" applyNumberFormat="1" applyFont="1" applyBorder="1"/>
    <xf numFmtId="165" fontId="15" fillId="0" borderId="3" xfId="7" applyNumberFormat="1" applyFont="1" applyBorder="1"/>
    <xf numFmtId="165" fontId="3" fillId="0" borderId="7" xfId="7" applyNumberFormat="1" applyFont="1" applyBorder="1"/>
    <xf numFmtId="165" fontId="3" fillId="0" borderId="2" xfId="7" applyNumberFormat="1" applyFont="1" applyBorder="1"/>
    <xf numFmtId="165" fontId="3" fillId="0" borderId="1" xfId="7" applyNumberFormat="1" applyFont="1" applyBorder="1"/>
    <xf numFmtId="165" fontId="15" fillId="0" borderId="1" xfId="7" applyNumberFormat="1" applyFont="1" applyBorder="1"/>
    <xf numFmtId="165" fontId="16" fillId="0" borderId="1" xfId="7" applyNumberFormat="1" applyFont="1" applyBorder="1"/>
    <xf numFmtId="165" fontId="17" fillId="0" borderId="3" xfId="7" applyNumberFormat="1" applyFont="1" applyBorder="1"/>
    <xf numFmtId="165" fontId="17" fillId="0" borderId="1" xfId="7" applyNumberFormat="1" applyFont="1" applyBorder="1"/>
    <xf numFmtId="165" fontId="15" fillId="2" borderId="1" xfId="7" applyNumberFormat="1" applyFont="1" applyFill="1" applyBorder="1"/>
    <xf numFmtId="3" fontId="3" fillId="0" borderId="0" xfId="0" applyNumberFormat="1" applyFont="1"/>
    <xf numFmtId="3" fontId="3" fillId="0" borderId="0" xfId="0" applyNumberFormat="1" applyFont="1" applyBorder="1"/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3" fillId="0" borderId="0" xfId="0" applyNumberFormat="1" applyFont="1" applyBorder="1"/>
    <xf numFmtId="0" fontId="7" fillId="0" borderId="0" xfId="0" applyFont="1" applyBorder="1"/>
    <xf numFmtId="4" fontId="16" fillId="0" borderId="0" xfId="0" applyNumberFormat="1" applyFont="1" applyBorder="1"/>
    <xf numFmtId="4" fontId="3" fillId="0" borderId="0" xfId="0" applyNumberFormat="1" applyFont="1" applyBorder="1" applyAlignment="1">
      <alignment horizontal="right"/>
    </xf>
    <xf numFmtId="0" fontId="4" fillId="0" borderId="8" xfId="0" applyFont="1" applyBorder="1"/>
    <xf numFmtId="0" fontId="4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65" fontId="4" fillId="0" borderId="1" xfId="0" applyNumberFormat="1" applyFont="1" applyBorder="1"/>
    <xf numFmtId="0" fontId="4" fillId="0" borderId="8" xfId="0" applyFont="1" applyBorder="1" applyAlignment="1">
      <alignment horizontal="left"/>
    </xf>
    <xf numFmtId="165" fontId="4" fillId="0" borderId="1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4" fillId="0" borderId="10" xfId="0" applyFont="1" applyBorder="1"/>
    <xf numFmtId="165" fontId="4" fillId="0" borderId="2" xfId="0" applyNumberFormat="1" applyFont="1" applyBorder="1"/>
    <xf numFmtId="165" fontId="18" fillId="0" borderId="1" xfId="0" applyNumberFormat="1" applyFont="1" applyBorder="1" applyAlignment="1">
      <alignment horizontal="center"/>
    </xf>
    <xf numFmtId="165" fontId="18" fillId="0" borderId="7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16" fillId="0" borderId="0" xfId="0" applyNumberFormat="1" applyFont="1" applyBorder="1"/>
    <xf numFmtId="3" fontId="15" fillId="0" borderId="0" xfId="0" applyNumberFormat="1" applyFont="1" applyBorder="1" applyAlignment="1">
      <alignment horizontal="right"/>
    </xf>
    <xf numFmtId="3" fontId="7" fillId="0" borderId="0" xfId="0" applyNumberFormat="1" applyFont="1" applyBorder="1"/>
    <xf numFmtId="165" fontId="15" fillId="2" borderId="3" xfId="7" applyNumberFormat="1" applyFont="1" applyFill="1" applyBorder="1"/>
    <xf numFmtId="0" fontId="17" fillId="0" borderId="0" xfId="0" applyFont="1"/>
    <xf numFmtId="0" fontId="19" fillId="0" borderId="0" xfId="0" applyFont="1"/>
    <xf numFmtId="0" fontId="2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52">
    <cellStyle name="Lien hypertexte" xfId="1" builtinId="8" hidden="1"/>
    <cellStyle name="Lien hypertexte" xfId="3" builtinId="8" hidden="1"/>
    <cellStyle name="Lien hypertexte" xfId="5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Milliers" xfId="7" builtinId="3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8"/>
  <sheetViews>
    <sheetView topLeftCell="A50" zoomScale="75" zoomScaleNormal="75" zoomScalePageLayoutView="75" workbookViewId="0">
      <selection sqref="A1:D64"/>
    </sheetView>
  </sheetViews>
  <sheetFormatPr baseColWidth="10" defaultColWidth="10.796875" defaultRowHeight="17.25" x14ac:dyDescent="0.45"/>
  <cols>
    <col min="1" max="1" width="37.1328125" style="14" customWidth="1"/>
    <col min="2" max="2" width="16.1328125" style="14" customWidth="1"/>
    <col min="3" max="3" width="35" style="14" customWidth="1"/>
    <col min="4" max="4" width="16" style="14" customWidth="1"/>
    <col min="5" max="16384" width="10.796875" style="14"/>
  </cols>
  <sheetData>
    <row r="1" spans="1:4" ht="49.5" customHeight="1" thickBot="1" x14ac:dyDescent="0.85">
      <c r="A1" s="78" t="s">
        <v>24</v>
      </c>
      <c r="B1" s="79"/>
      <c r="C1" s="79"/>
      <c r="D1" s="79"/>
    </row>
    <row r="2" spans="1:4" ht="61.5" customHeight="1" thickBot="1" x14ac:dyDescent="0.5">
      <c r="A2" s="4" t="s">
        <v>1</v>
      </c>
      <c r="B2" s="15"/>
      <c r="C2" s="5" t="s">
        <v>2</v>
      </c>
      <c r="D2" s="16"/>
    </row>
    <row r="3" spans="1:4" ht="17.649999999999999" thickBot="1" x14ac:dyDescent="0.5">
      <c r="A3" s="17"/>
      <c r="B3" s="17" t="s">
        <v>0</v>
      </c>
      <c r="C3" s="17"/>
      <c r="D3" s="18" t="s">
        <v>0</v>
      </c>
    </row>
    <row r="4" spans="1:4" x14ac:dyDescent="0.45">
      <c r="A4" s="19"/>
      <c r="B4" s="19"/>
      <c r="C4" s="19"/>
      <c r="D4" s="20"/>
    </row>
    <row r="5" spans="1:4" x14ac:dyDescent="0.45">
      <c r="A5" s="1" t="s">
        <v>3</v>
      </c>
      <c r="B5" s="19"/>
      <c r="C5" s="1" t="s">
        <v>5</v>
      </c>
      <c r="D5" s="20"/>
    </row>
    <row r="6" spans="1:4" ht="17.649999999999999" x14ac:dyDescent="0.5">
      <c r="A6" s="21" t="s">
        <v>12</v>
      </c>
      <c r="B6" s="22"/>
      <c r="C6" s="21" t="s">
        <v>18</v>
      </c>
      <c r="D6" s="26">
        <f>4*50000</f>
        <v>200000</v>
      </c>
    </row>
    <row r="7" spans="1:4" ht="17.649999999999999" x14ac:dyDescent="0.5">
      <c r="A7" s="21" t="s">
        <v>13</v>
      </c>
      <c r="B7" s="22"/>
      <c r="C7" s="21" t="s">
        <v>19</v>
      </c>
      <c r="D7" s="26"/>
    </row>
    <row r="8" spans="1:4" ht="17.649999999999999" x14ac:dyDescent="0.5">
      <c r="A8" s="21" t="s">
        <v>14</v>
      </c>
      <c r="B8" s="22"/>
      <c r="C8" s="1"/>
      <c r="D8" s="26"/>
    </row>
    <row r="9" spans="1:4" ht="17.649999999999999" thickBot="1" x14ac:dyDescent="0.5">
      <c r="A9" s="1"/>
      <c r="B9" s="23"/>
      <c r="C9" s="1"/>
      <c r="D9" s="23"/>
    </row>
    <row r="10" spans="1:4" ht="17.649999999999999" thickBot="1" x14ac:dyDescent="0.5">
      <c r="A10" s="6" t="s">
        <v>7</v>
      </c>
      <c r="B10" s="24">
        <f>B6+B7+B8</f>
        <v>0</v>
      </c>
      <c r="C10" s="6" t="s">
        <v>7</v>
      </c>
      <c r="D10" s="24">
        <f>SUM(D6:D9)</f>
        <v>200000</v>
      </c>
    </row>
    <row r="11" spans="1:4" x14ac:dyDescent="0.45">
      <c r="B11" s="22"/>
      <c r="C11" s="1"/>
      <c r="D11" s="26"/>
    </row>
    <row r="12" spans="1:4" x14ac:dyDescent="0.45">
      <c r="A12" s="1" t="s">
        <v>4</v>
      </c>
      <c r="B12" s="22"/>
      <c r="C12" s="1" t="s">
        <v>6</v>
      </c>
      <c r="D12" s="26"/>
    </row>
    <row r="13" spans="1:4" ht="17.649999999999999" x14ac:dyDescent="0.5">
      <c r="A13" s="21" t="s">
        <v>15</v>
      </c>
      <c r="B13" s="22"/>
      <c r="C13" s="21" t="s">
        <v>22</v>
      </c>
      <c r="D13" s="26"/>
    </row>
    <row r="14" spans="1:4" ht="17.649999999999999" x14ac:dyDescent="0.5">
      <c r="A14" s="21" t="s">
        <v>16</v>
      </c>
      <c r="B14" s="22"/>
      <c r="C14" s="21" t="s">
        <v>20</v>
      </c>
      <c r="D14" s="26"/>
    </row>
    <row r="15" spans="1:4" ht="17.649999999999999" x14ac:dyDescent="0.5">
      <c r="A15" s="21" t="s">
        <v>17</v>
      </c>
      <c r="B15" s="22">
        <f>4*50000</f>
        <v>200000</v>
      </c>
      <c r="C15" s="21" t="s">
        <v>21</v>
      </c>
      <c r="D15" s="26"/>
    </row>
    <row r="16" spans="1:4" ht="18" thickBot="1" x14ac:dyDescent="0.55000000000000004">
      <c r="A16" s="21"/>
      <c r="B16" s="23"/>
      <c r="C16" s="21"/>
      <c r="D16" s="23"/>
    </row>
    <row r="17" spans="1:4" ht="17.649999999999999" thickBot="1" x14ac:dyDescent="0.5">
      <c r="A17" s="6" t="s">
        <v>8</v>
      </c>
      <c r="B17" s="24">
        <f>SUM(B13:B15)</f>
        <v>200000</v>
      </c>
      <c r="C17" s="6" t="s">
        <v>8</v>
      </c>
      <c r="D17" s="24">
        <f>SUM(D13:D15)</f>
        <v>0</v>
      </c>
    </row>
    <row r="18" spans="1:4" ht="18" thickBot="1" x14ac:dyDescent="0.55000000000000004">
      <c r="A18" s="21"/>
      <c r="B18" s="22"/>
      <c r="C18" s="21"/>
      <c r="D18" s="23"/>
    </row>
    <row r="19" spans="1:4" x14ac:dyDescent="0.45">
      <c r="A19" s="6" t="s">
        <v>9</v>
      </c>
      <c r="B19" s="25">
        <f>B10+B17</f>
        <v>200000</v>
      </c>
      <c r="C19" s="6" t="s">
        <v>9</v>
      </c>
      <c r="D19" s="26">
        <f>D10+D17</f>
        <v>200000</v>
      </c>
    </row>
    <row r="20" spans="1:4" ht="17.649999999999999" thickBot="1" x14ac:dyDescent="0.5">
      <c r="A20" s="17"/>
      <c r="B20" s="23"/>
      <c r="C20" s="17"/>
      <c r="D20" s="27"/>
    </row>
    <row r="23" spans="1:4" ht="21.75" thickBot="1" x14ac:dyDescent="0.85">
      <c r="A23" s="78" t="s">
        <v>25</v>
      </c>
      <c r="B23" s="79"/>
      <c r="C23" s="79"/>
      <c r="D23" s="79"/>
    </row>
    <row r="24" spans="1:4" ht="18" thickBot="1" x14ac:dyDescent="0.5">
      <c r="A24" s="4" t="s">
        <v>1</v>
      </c>
      <c r="B24" s="15"/>
      <c r="C24" s="5" t="s">
        <v>2</v>
      </c>
      <c r="D24" s="16"/>
    </row>
    <row r="25" spans="1:4" ht="17.649999999999999" thickBot="1" x14ac:dyDescent="0.5">
      <c r="A25" s="17"/>
      <c r="B25" s="17" t="s">
        <v>0</v>
      </c>
      <c r="C25" s="17"/>
      <c r="D25" s="18" t="s">
        <v>0</v>
      </c>
    </row>
    <row r="26" spans="1:4" x14ac:dyDescent="0.45">
      <c r="A26" s="19"/>
      <c r="B26" s="19"/>
      <c r="C26" s="19"/>
      <c r="D26" s="20"/>
    </row>
    <row r="27" spans="1:4" x14ac:dyDescent="0.45">
      <c r="A27" s="1" t="s">
        <v>3</v>
      </c>
      <c r="B27" s="19"/>
      <c r="C27" s="1" t="s">
        <v>5</v>
      </c>
      <c r="D27" s="20"/>
    </row>
    <row r="28" spans="1:4" ht="17.649999999999999" x14ac:dyDescent="0.5">
      <c r="A28" s="21" t="s">
        <v>12</v>
      </c>
      <c r="B28" s="22">
        <f>B6</f>
        <v>0</v>
      </c>
      <c r="C28" s="28" t="s">
        <v>18</v>
      </c>
      <c r="D28" s="26">
        <f>D6</f>
        <v>200000</v>
      </c>
    </row>
    <row r="29" spans="1:4" ht="17.649999999999999" x14ac:dyDescent="0.5">
      <c r="A29" s="21" t="s">
        <v>13</v>
      </c>
      <c r="B29" s="22">
        <f>B7</f>
        <v>0</v>
      </c>
      <c r="C29" s="28" t="s">
        <v>19</v>
      </c>
      <c r="D29" s="26">
        <f>D7</f>
        <v>0</v>
      </c>
    </row>
    <row r="30" spans="1:4" ht="17.649999999999999" x14ac:dyDescent="0.5">
      <c r="A30" s="21" t="s">
        <v>14</v>
      </c>
      <c r="B30" s="22"/>
      <c r="C30" s="29"/>
      <c r="D30" s="26"/>
    </row>
    <row r="31" spans="1:4" ht="17.649999999999999" thickBot="1" x14ac:dyDescent="0.5">
      <c r="A31" s="1"/>
      <c r="B31" s="23"/>
      <c r="C31" s="29"/>
      <c r="D31" s="23"/>
    </row>
    <row r="32" spans="1:4" ht="17.649999999999999" thickBot="1" x14ac:dyDescent="0.5">
      <c r="A32" s="6" t="s">
        <v>7</v>
      </c>
      <c r="B32" s="24">
        <f>B28+B29+B30</f>
        <v>0</v>
      </c>
      <c r="C32" s="30" t="s">
        <v>7</v>
      </c>
      <c r="D32" s="24">
        <f>SUM(D28:D31)</f>
        <v>200000</v>
      </c>
    </row>
    <row r="33" spans="1:4" x14ac:dyDescent="0.45">
      <c r="B33" s="22"/>
      <c r="C33" s="29"/>
      <c r="D33" s="26"/>
    </row>
    <row r="34" spans="1:4" x14ac:dyDescent="0.45">
      <c r="A34" s="1" t="s">
        <v>4</v>
      </c>
      <c r="B34" s="22"/>
      <c r="C34" s="29" t="s">
        <v>6</v>
      </c>
      <c r="D34" s="26"/>
    </row>
    <row r="35" spans="1:4" ht="17.649999999999999" x14ac:dyDescent="0.5">
      <c r="A35" s="21" t="s">
        <v>15</v>
      </c>
      <c r="B35" s="43">
        <f>B13+80000</f>
        <v>80000</v>
      </c>
      <c r="C35" s="28" t="s">
        <v>22</v>
      </c>
      <c r="D35" s="26"/>
    </row>
    <row r="36" spans="1:4" ht="17.649999999999999" x14ac:dyDescent="0.5">
      <c r="A36" s="21" t="s">
        <v>16</v>
      </c>
      <c r="B36" s="22">
        <f>B14</f>
        <v>0</v>
      </c>
      <c r="C36" s="28" t="s">
        <v>20</v>
      </c>
      <c r="D36" s="44">
        <v>80000</v>
      </c>
    </row>
    <row r="37" spans="1:4" ht="17.649999999999999" x14ac:dyDescent="0.5">
      <c r="A37" s="21" t="s">
        <v>17</v>
      </c>
      <c r="B37" s="22">
        <f>B15</f>
        <v>200000</v>
      </c>
      <c r="C37" s="28" t="s">
        <v>21</v>
      </c>
      <c r="D37" s="26"/>
    </row>
    <row r="38" spans="1:4" ht="18" thickBot="1" x14ac:dyDescent="0.55000000000000004">
      <c r="A38" s="21"/>
      <c r="B38" s="23"/>
      <c r="C38" s="28"/>
      <c r="D38" s="23"/>
    </row>
    <row r="39" spans="1:4" ht="17.649999999999999" thickBot="1" x14ac:dyDescent="0.5">
      <c r="A39" s="6" t="s">
        <v>8</v>
      </c>
      <c r="B39" s="24">
        <f>SUM(B35:B38)</f>
        <v>280000</v>
      </c>
      <c r="C39" s="30" t="s">
        <v>8</v>
      </c>
      <c r="D39" s="24">
        <f>SUM(D35:D37)</f>
        <v>80000</v>
      </c>
    </row>
    <row r="40" spans="1:4" ht="18" thickBot="1" x14ac:dyDescent="0.55000000000000004">
      <c r="A40" s="21"/>
      <c r="B40" s="22"/>
      <c r="C40" s="28"/>
      <c r="D40" s="23"/>
    </row>
    <row r="41" spans="1:4" x14ac:dyDescent="0.45">
      <c r="A41" s="6" t="s">
        <v>9</v>
      </c>
      <c r="B41" s="25">
        <f>B32+B39</f>
        <v>280000</v>
      </c>
      <c r="C41" s="30" t="s">
        <v>9</v>
      </c>
      <c r="D41" s="26">
        <f>D32+D39</f>
        <v>280000</v>
      </c>
    </row>
    <row r="42" spans="1:4" ht="17.649999999999999" thickBot="1" x14ac:dyDescent="0.5">
      <c r="A42" s="17"/>
      <c r="B42" s="23"/>
      <c r="C42" s="23"/>
      <c r="D42" s="27"/>
    </row>
    <row r="45" spans="1:4" ht="21.75" thickBot="1" x14ac:dyDescent="0.85">
      <c r="A45" s="78" t="s">
        <v>26</v>
      </c>
      <c r="B45" s="79"/>
      <c r="C45" s="79"/>
      <c r="D45" s="79"/>
    </row>
    <row r="46" spans="1:4" ht="18" thickBot="1" x14ac:dyDescent="0.5">
      <c r="A46" s="4" t="s">
        <v>1</v>
      </c>
      <c r="B46" s="15"/>
      <c r="C46" s="5" t="s">
        <v>2</v>
      </c>
      <c r="D46" s="16"/>
    </row>
    <row r="47" spans="1:4" ht="17.649999999999999" thickBot="1" x14ac:dyDescent="0.5">
      <c r="A47" s="17"/>
      <c r="B47" s="17" t="s">
        <v>0</v>
      </c>
      <c r="C47" s="17"/>
      <c r="D47" s="18" t="s">
        <v>0</v>
      </c>
    </row>
    <row r="48" spans="1:4" x14ac:dyDescent="0.45">
      <c r="A48" s="19"/>
      <c r="B48" s="19"/>
      <c r="C48" s="19"/>
      <c r="D48" s="20"/>
    </row>
    <row r="49" spans="1:4" x14ac:dyDescent="0.45">
      <c r="A49" s="1" t="s">
        <v>3</v>
      </c>
      <c r="B49" s="19"/>
      <c r="C49" s="1" t="s">
        <v>5</v>
      </c>
      <c r="D49" s="20"/>
    </row>
    <row r="50" spans="1:4" ht="17.649999999999999" x14ac:dyDescent="0.5">
      <c r="A50" s="21" t="s">
        <v>12</v>
      </c>
      <c r="B50" s="22">
        <f>B28</f>
        <v>0</v>
      </c>
      <c r="C50" s="28" t="s">
        <v>18</v>
      </c>
      <c r="D50" s="26">
        <f>D28</f>
        <v>200000</v>
      </c>
    </row>
    <row r="51" spans="1:4" ht="17.649999999999999" x14ac:dyDescent="0.5">
      <c r="A51" s="21" t="s">
        <v>13</v>
      </c>
      <c r="B51" s="22">
        <f>B29</f>
        <v>0</v>
      </c>
      <c r="C51" s="28" t="s">
        <v>19</v>
      </c>
      <c r="D51" s="26">
        <f>D29</f>
        <v>0</v>
      </c>
    </row>
    <row r="52" spans="1:4" ht="17.649999999999999" x14ac:dyDescent="0.5">
      <c r="A52" s="21" t="s">
        <v>14</v>
      </c>
      <c r="B52" s="43">
        <f>B30+170000</f>
        <v>170000</v>
      </c>
      <c r="C52" s="29"/>
      <c r="D52" s="26"/>
    </row>
    <row r="53" spans="1:4" ht="17.649999999999999" thickBot="1" x14ac:dyDescent="0.5">
      <c r="A53" s="1"/>
      <c r="B53" s="23"/>
      <c r="C53" s="29"/>
      <c r="D53" s="23"/>
    </row>
    <row r="54" spans="1:4" ht="17.649999999999999" thickBot="1" x14ac:dyDescent="0.5">
      <c r="A54" s="6" t="s">
        <v>7</v>
      </c>
      <c r="B54" s="24">
        <f>B50+B51+B52</f>
        <v>170000</v>
      </c>
      <c r="C54" s="30" t="s">
        <v>7</v>
      </c>
      <c r="D54" s="24">
        <f>SUM(D50:D53)</f>
        <v>200000</v>
      </c>
    </row>
    <row r="55" spans="1:4" x14ac:dyDescent="0.45">
      <c r="B55" s="22"/>
      <c r="C55" s="29"/>
      <c r="D55" s="26"/>
    </row>
    <row r="56" spans="1:4" x14ac:dyDescent="0.45">
      <c r="A56" s="1" t="s">
        <v>4</v>
      </c>
      <c r="B56" s="22"/>
      <c r="C56" s="29" t="s">
        <v>6</v>
      </c>
      <c r="D56" s="26"/>
    </row>
    <row r="57" spans="1:4" ht="17.649999999999999" x14ac:dyDescent="0.5">
      <c r="A57" s="21" t="s">
        <v>15</v>
      </c>
      <c r="B57" s="22">
        <f>B35</f>
        <v>80000</v>
      </c>
      <c r="C57" s="28" t="s">
        <v>22</v>
      </c>
      <c r="D57" s="26"/>
    </row>
    <row r="58" spans="1:4" ht="17.649999999999999" x14ac:dyDescent="0.5">
      <c r="A58" s="21" t="s">
        <v>16</v>
      </c>
      <c r="B58" s="22">
        <f>B36</f>
        <v>0</v>
      </c>
      <c r="C58" s="28" t="s">
        <v>20</v>
      </c>
      <c r="D58" s="26">
        <f>D36</f>
        <v>80000</v>
      </c>
    </row>
    <row r="59" spans="1:4" ht="17.649999999999999" x14ac:dyDescent="0.5">
      <c r="A59" s="21" t="s">
        <v>17</v>
      </c>
      <c r="B59" s="43">
        <f>B37-170000</f>
        <v>30000</v>
      </c>
      <c r="C59" s="28" t="s">
        <v>21</v>
      </c>
      <c r="D59" s="26"/>
    </row>
    <row r="60" spans="1:4" ht="18" thickBot="1" x14ac:dyDescent="0.55000000000000004">
      <c r="A60" s="21"/>
      <c r="B60" s="23"/>
      <c r="C60" s="28"/>
      <c r="D60" s="23"/>
    </row>
    <row r="61" spans="1:4" ht="17.649999999999999" thickBot="1" x14ac:dyDescent="0.5">
      <c r="A61" s="6" t="s">
        <v>8</v>
      </c>
      <c r="B61" s="24">
        <f>SUM(B57:B60)</f>
        <v>110000</v>
      </c>
      <c r="C61" s="30" t="s">
        <v>8</v>
      </c>
      <c r="D61" s="24">
        <f>SUM(D57:D59)</f>
        <v>80000</v>
      </c>
    </row>
    <row r="62" spans="1:4" ht="18" thickBot="1" x14ac:dyDescent="0.55000000000000004">
      <c r="A62" s="21"/>
      <c r="B62" s="22"/>
      <c r="C62" s="28"/>
      <c r="D62" s="23"/>
    </row>
    <row r="63" spans="1:4" x14ac:dyDescent="0.45">
      <c r="A63" s="6" t="s">
        <v>9</v>
      </c>
      <c r="B63" s="25">
        <f>B54+B61</f>
        <v>280000</v>
      </c>
      <c r="C63" s="30" t="s">
        <v>9</v>
      </c>
      <c r="D63" s="26">
        <f>D54+D61</f>
        <v>280000</v>
      </c>
    </row>
    <row r="64" spans="1:4" ht="17.649999999999999" thickBot="1" x14ac:dyDescent="0.5">
      <c r="A64" s="17"/>
      <c r="B64" s="23"/>
      <c r="C64" s="23"/>
      <c r="D64" s="27"/>
    </row>
    <row r="66" spans="1:1" ht="17.649999999999999" x14ac:dyDescent="0.5">
      <c r="A66" s="76" t="s">
        <v>100</v>
      </c>
    </row>
    <row r="67" spans="1:1" x14ac:dyDescent="0.45">
      <c r="A67" s="14" t="s">
        <v>101</v>
      </c>
    </row>
    <row r="68" spans="1:1" x14ac:dyDescent="0.45">
      <c r="A68" s="14" t="s">
        <v>102</v>
      </c>
    </row>
  </sheetData>
  <mergeCells count="3">
    <mergeCell ref="A1:D1"/>
    <mergeCell ref="A23:D23"/>
    <mergeCell ref="A45:D45"/>
  </mergeCells>
  <phoneticPr fontId="0" type="noConversion"/>
  <printOptions horizontalCentered="1" verticalCentered="1"/>
  <pageMargins left="0.17000000000000004" right="0.12000000000000001" top="0.21259842519685043" bottom="0.21259842519685043" header="0.49" footer="0.49"/>
  <pageSetup paperSize="9" scale="65" orientation="portrait" horizontalDpi="4294967293" verticalDpi="4294967293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4"/>
  <sheetViews>
    <sheetView tabSelected="1" topLeftCell="A173" zoomScale="80" zoomScaleNormal="80" zoomScalePageLayoutView="80" workbookViewId="0">
      <selection activeCell="A156" sqref="A156:G204"/>
    </sheetView>
  </sheetViews>
  <sheetFormatPr baseColWidth="10" defaultColWidth="34.1328125" defaultRowHeight="15" x14ac:dyDescent="0.4"/>
  <cols>
    <col min="1" max="1" width="32.1328125" style="9" customWidth="1"/>
    <col min="2" max="2" width="13" style="32" customWidth="1"/>
    <col min="3" max="3" width="32.46484375" style="9" customWidth="1"/>
    <col min="4" max="4" width="16.46484375" style="32" customWidth="1"/>
    <col min="5" max="5" width="10.1328125" style="9" customWidth="1"/>
    <col min="6" max="6" width="36.46484375" style="9" customWidth="1"/>
    <col min="7" max="7" width="17.46484375" style="9" customWidth="1"/>
    <col min="8" max="8" width="28.1328125" style="9" customWidth="1"/>
    <col min="9" max="9" width="21" style="9" customWidth="1"/>
    <col min="10" max="16384" width="34.1328125" style="9"/>
  </cols>
  <sheetData>
    <row r="1" spans="1:4" x14ac:dyDescent="0.4">
      <c r="A1" s="8"/>
    </row>
    <row r="3" spans="1:4" ht="18.75" thickBot="1" x14ac:dyDescent="0.75">
      <c r="A3" s="80" t="s">
        <v>27</v>
      </c>
      <c r="B3" s="81"/>
      <c r="C3" s="81"/>
      <c r="D3" s="81"/>
    </row>
    <row r="4" spans="1:4" ht="15.4" thickBot="1" x14ac:dyDescent="0.45">
      <c r="A4" s="10" t="s">
        <v>1</v>
      </c>
      <c r="B4" s="33"/>
      <c r="C4" s="11" t="s">
        <v>2</v>
      </c>
      <c r="D4" s="38"/>
    </row>
    <row r="5" spans="1:4" ht="15.4" thickBot="1" x14ac:dyDescent="0.45">
      <c r="A5" s="3"/>
      <c r="B5" s="34" t="s">
        <v>0</v>
      </c>
      <c r="C5" s="3"/>
      <c r="D5" s="39" t="s">
        <v>0</v>
      </c>
    </row>
    <row r="6" spans="1:4" x14ac:dyDescent="0.4">
      <c r="A6" s="12"/>
      <c r="B6" s="35"/>
      <c r="C6" s="12"/>
      <c r="D6" s="40"/>
    </row>
    <row r="7" spans="1:4" x14ac:dyDescent="0.4">
      <c r="A7" s="13" t="s">
        <v>3</v>
      </c>
      <c r="B7" s="35"/>
      <c r="C7" s="13" t="s">
        <v>5</v>
      </c>
      <c r="D7" s="40"/>
    </row>
    <row r="8" spans="1:4" ht="15.4" x14ac:dyDescent="0.45">
      <c r="A8" s="2" t="s">
        <v>12</v>
      </c>
      <c r="B8" s="35">
        <f>'Bilan d''ouverture'!B50</f>
        <v>0</v>
      </c>
      <c r="C8" s="2" t="s">
        <v>18</v>
      </c>
      <c r="D8" s="40">
        <f>'Bilan d''ouverture'!D50</f>
        <v>200000</v>
      </c>
    </row>
    <row r="9" spans="1:4" ht="15.4" x14ac:dyDescent="0.45">
      <c r="A9" s="2" t="s">
        <v>13</v>
      </c>
      <c r="B9" s="35">
        <f>'Bilan d''ouverture'!B51</f>
        <v>0</v>
      </c>
      <c r="C9" s="2" t="s">
        <v>19</v>
      </c>
      <c r="D9" s="40">
        <f>'Bilan d''ouverture'!D51</f>
        <v>0</v>
      </c>
    </row>
    <row r="10" spans="1:4" ht="15.4" x14ac:dyDescent="0.45">
      <c r="A10" s="2" t="s">
        <v>14</v>
      </c>
      <c r="B10" s="35">
        <f>'Bilan d''ouverture'!B52</f>
        <v>170000</v>
      </c>
      <c r="C10" s="13"/>
      <c r="D10" s="40"/>
    </row>
    <row r="11" spans="1:4" ht="15.4" thickBot="1" x14ac:dyDescent="0.45">
      <c r="A11" s="13"/>
      <c r="B11" s="34"/>
      <c r="C11" s="13"/>
      <c r="D11" s="34"/>
    </row>
    <row r="12" spans="1:4" ht="15.4" thickBot="1" x14ac:dyDescent="0.45">
      <c r="A12" s="7" t="s">
        <v>7</v>
      </c>
      <c r="B12" s="33">
        <f>SUM(B8:B11)</f>
        <v>170000</v>
      </c>
      <c r="C12" s="7" t="s">
        <v>7</v>
      </c>
      <c r="D12" s="33">
        <f>SUM(D8:D11)</f>
        <v>200000</v>
      </c>
    </row>
    <row r="13" spans="1:4" x14ac:dyDescent="0.4">
      <c r="B13" s="35"/>
      <c r="C13" s="13"/>
      <c r="D13" s="40"/>
    </row>
    <row r="14" spans="1:4" x14ac:dyDescent="0.4">
      <c r="A14" s="13" t="s">
        <v>4</v>
      </c>
      <c r="B14" s="35"/>
      <c r="C14" s="13" t="s">
        <v>6</v>
      </c>
      <c r="D14" s="40"/>
    </row>
    <row r="15" spans="1:4" ht="15.4" x14ac:dyDescent="0.45">
      <c r="A15" s="2" t="s">
        <v>15</v>
      </c>
      <c r="B15" s="35">
        <f>'Bilan d''ouverture'!B57</f>
        <v>80000</v>
      </c>
      <c r="C15" s="2" t="s">
        <v>22</v>
      </c>
      <c r="D15" s="40">
        <f>'Bilan d''ouverture'!D57</f>
        <v>0</v>
      </c>
    </row>
    <row r="16" spans="1:4" ht="15.4" x14ac:dyDescent="0.45">
      <c r="A16" s="2" t="s">
        <v>16</v>
      </c>
      <c r="B16" s="35">
        <f>'Bilan d''ouverture'!B58</f>
        <v>0</v>
      </c>
      <c r="C16" s="2" t="s">
        <v>20</v>
      </c>
      <c r="D16" s="40">
        <f>'Bilan d''ouverture'!D58</f>
        <v>80000</v>
      </c>
    </row>
    <row r="17" spans="1:9" ht="15.4" x14ac:dyDescent="0.45">
      <c r="A17" s="2" t="s">
        <v>17</v>
      </c>
      <c r="B17" s="35">
        <f>'Bilan d''ouverture'!B59</f>
        <v>30000</v>
      </c>
      <c r="C17" s="2" t="s">
        <v>21</v>
      </c>
      <c r="D17" s="40">
        <f>'Bilan d''ouverture'!D59</f>
        <v>0</v>
      </c>
    </row>
    <row r="18" spans="1:9" ht="15.75" thickBot="1" x14ac:dyDescent="0.5">
      <c r="A18" s="2"/>
      <c r="B18" s="34"/>
      <c r="C18" s="2"/>
      <c r="D18" s="34"/>
    </row>
    <row r="19" spans="1:9" ht="15.4" thickBot="1" x14ac:dyDescent="0.45">
      <c r="A19" s="7" t="s">
        <v>8</v>
      </c>
      <c r="B19" s="33">
        <f>SUM(B15:B18)</f>
        <v>110000</v>
      </c>
      <c r="C19" s="7" t="s">
        <v>8</v>
      </c>
      <c r="D19" s="33">
        <f>SUM(D15:D18)</f>
        <v>80000</v>
      </c>
    </row>
    <row r="20" spans="1:9" ht="15.4" x14ac:dyDescent="0.45">
      <c r="A20" s="2"/>
      <c r="B20" s="35"/>
      <c r="C20" s="2"/>
      <c r="D20" s="40"/>
    </row>
    <row r="21" spans="1:9" ht="15.4" x14ac:dyDescent="0.45">
      <c r="A21" s="2"/>
      <c r="B21" s="35"/>
      <c r="C21" s="2"/>
      <c r="D21" s="40"/>
    </row>
    <row r="22" spans="1:9" ht="15.75" thickBot="1" x14ac:dyDescent="0.5">
      <c r="A22" s="2"/>
      <c r="B22" s="35"/>
      <c r="C22" s="2"/>
      <c r="D22" s="34"/>
    </row>
    <row r="23" spans="1:9" x14ac:dyDescent="0.4">
      <c r="A23" s="7" t="s">
        <v>23</v>
      </c>
      <c r="B23" s="36">
        <f>B12+B19</f>
        <v>280000</v>
      </c>
      <c r="C23" s="7" t="s">
        <v>23</v>
      </c>
      <c r="D23" s="40">
        <f>D12+D19</f>
        <v>280000</v>
      </c>
    </row>
    <row r="24" spans="1:9" ht="15.4" thickBot="1" x14ac:dyDescent="0.45">
      <c r="A24" s="3"/>
      <c r="B24" s="34"/>
      <c r="C24" s="3"/>
      <c r="D24" s="39"/>
    </row>
    <row r="27" spans="1:9" ht="18.75" thickBot="1" x14ac:dyDescent="0.75">
      <c r="A27" s="80" t="s">
        <v>28</v>
      </c>
      <c r="B27" s="81"/>
      <c r="C27" s="81"/>
      <c r="D27" s="81"/>
      <c r="F27" s="82" t="s">
        <v>91</v>
      </c>
      <c r="G27" s="82"/>
    </row>
    <row r="28" spans="1:9" ht="18.75" thickBot="1" x14ac:dyDescent="0.75">
      <c r="A28" s="10" t="s">
        <v>1</v>
      </c>
      <c r="B28" s="33"/>
      <c r="C28" s="11" t="s">
        <v>2</v>
      </c>
      <c r="D28" s="38"/>
      <c r="F28" s="57"/>
      <c r="G28" s="58" t="s">
        <v>0</v>
      </c>
      <c r="H28" s="48"/>
      <c r="I28" s="48"/>
    </row>
    <row r="29" spans="1:9" ht="15.4" thickBot="1" x14ac:dyDescent="0.45">
      <c r="A29" s="3"/>
      <c r="B29" s="34" t="s">
        <v>0</v>
      </c>
      <c r="C29" s="3"/>
      <c r="D29" s="39" t="s">
        <v>0</v>
      </c>
      <c r="F29" s="59" t="s">
        <v>81</v>
      </c>
      <c r="G29" s="69">
        <v>300000</v>
      </c>
      <c r="H29" s="8"/>
      <c r="I29" s="8"/>
    </row>
    <row r="30" spans="1:9" ht="15.4" x14ac:dyDescent="0.45">
      <c r="A30" s="12"/>
      <c r="B30" s="35"/>
      <c r="C30" s="12"/>
      <c r="D30" s="40"/>
      <c r="F30" s="57"/>
      <c r="G30" s="61"/>
      <c r="H30" s="49"/>
      <c r="I30" s="8"/>
    </row>
    <row r="31" spans="1:9" ht="15.4" x14ac:dyDescent="0.45">
      <c r="A31" s="13" t="s">
        <v>3</v>
      </c>
      <c r="B31" s="35"/>
      <c r="C31" s="13" t="s">
        <v>5</v>
      </c>
      <c r="D31" s="40"/>
      <c r="F31" s="62" t="s">
        <v>126</v>
      </c>
      <c r="G31" s="63"/>
      <c r="H31" s="50"/>
      <c r="I31" s="50"/>
    </row>
    <row r="32" spans="1:9" ht="15.4" x14ac:dyDescent="0.45">
      <c r="A32" s="2" t="s">
        <v>12</v>
      </c>
      <c r="B32" s="35">
        <f>B8</f>
        <v>0</v>
      </c>
      <c r="C32" s="2" t="s">
        <v>18</v>
      </c>
      <c r="D32" s="40">
        <f>D8</f>
        <v>200000</v>
      </c>
      <c r="F32" s="57" t="s">
        <v>128</v>
      </c>
      <c r="G32" s="63"/>
      <c r="H32" s="8"/>
      <c r="I32" s="51"/>
    </row>
    <row r="33" spans="1:9" ht="15.75" thickBot="1" x14ac:dyDescent="0.5">
      <c r="A33" s="2" t="s">
        <v>13</v>
      </c>
      <c r="B33" s="35">
        <f>B9</f>
        <v>0</v>
      </c>
      <c r="C33" s="13" t="s">
        <v>19</v>
      </c>
      <c r="D33" s="42">
        <f>G47</f>
        <v>300000</v>
      </c>
      <c r="F33" s="57" t="s">
        <v>127</v>
      </c>
      <c r="G33" s="63"/>
      <c r="H33" s="8"/>
      <c r="I33" s="52"/>
    </row>
    <row r="34" spans="1:9" ht="15.75" thickBot="1" x14ac:dyDescent="0.5">
      <c r="A34" s="2" t="s">
        <v>14</v>
      </c>
      <c r="B34" s="35">
        <f>B10</f>
        <v>170000</v>
      </c>
      <c r="C34" s="13"/>
      <c r="D34" s="40"/>
      <c r="F34" s="59" t="s">
        <v>83</v>
      </c>
      <c r="G34" s="64">
        <f>G29-G31-G32-G33</f>
        <v>300000</v>
      </c>
      <c r="H34" s="8"/>
      <c r="I34" s="51"/>
    </row>
    <row r="35" spans="1:9" ht="15.75" thickBot="1" x14ac:dyDescent="0.5">
      <c r="A35" s="13"/>
      <c r="B35" s="34"/>
      <c r="C35" s="13"/>
      <c r="D35" s="34"/>
      <c r="F35" s="57"/>
      <c r="G35" s="63"/>
      <c r="H35" s="8"/>
      <c r="I35" s="51"/>
    </row>
    <row r="36" spans="1:9" ht="15.75" thickBot="1" x14ac:dyDescent="0.5">
      <c r="A36" s="7" t="s">
        <v>7</v>
      </c>
      <c r="B36" s="33">
        <f>SUM(B32:B35)</f>
        <v>170000</v>
      </c>
      <c r="C36" s="7" t="s">
        <v>7</v>
      </c>
      <c r="D36" s="33">
        <f>SUM(D32:D35)</f>
        <v>500000</v>
      </c>
      <c r="F36" s="62" t="s">
        <v>84</v>
      </c>
      <c r="G36" s="63"/>
      <c r="H36" s="8"/>
      <c r="I36" s="51"/>
    </row>
    <row r="37" spans="1:9" ht="15.75" thickBot="1" x14ac:dyDescent="0.5">
      <c r="B37" s="35"/>
      <c r="C37" s="13"/>
      <c r="D37" s="40"/>
      <c r="F37" s="57" t="s">
        <v>85</v>
      </c>
      <c r="G37" s="63"/>
      <c r="H37" s="8"/>
      <c r="I37" s="51"/>
    </row>
    <row r="38" spans="1:9" ht="15.4" thickBot="1" x14ac:dyDescent="0.45">
      <c r="A38" s="13" t="s">
        <v>4</v>
      </c>
      <c r="B38" s="35"/>
      <c r="C38" s="13" t="s">
        <v>6</v>
      </c>
      <c r="D38" s="40"/>
      <c r="F38" s="59" t="s">
        <v>86</v>
      </c>
      <c r="G38" s="64">
        <f>G34+G36-G37</f>
        <v>300000</v>
      </c>
      <c r="H38" s="8"/>
      <c r="I38" s="51"/>
    </row>
    <row r="39" spans="1:9" ht="15.4" x14ac:dyDescent="0.45">
      <c r="A39" s="2" t="s">
        <v>15</v>
      </c>
      <c r="B39" s="35">
        <f>B15</f>
        <v>80000</v>
      </c>
      <c r="C39" s="2" t="s">
        <v>22</v>
      </c>
      <c r="D39" s="40">
        <f>D15</f>
        <v>0</v>
      </c>
      <c r="F39" s="57"/>
      <c r="G39" s="63"/>
      <c r="H39" s="8"/>
      <c r="I39" s="51"/>
    </row>
    <row r="40" spans="1:9" ht="15.4" x14ac:dyDescent="0.45">
      <c r="A40" s="2" t="s">
        <v>16</v>
      </c>
      <c r="B40" s="37">
        <f>B16+200000</f>
        <v>200000</v>
      </c>
      <c r="C40" s="2" t="s">
        <v>20</v>
      </c>
      <c r="D40" s="40">
        <f>D16</f>
        <v>80000</v>
      </c>
      <c r="F40" s="57" t="s">
        <v>11</v>
      </c>
      <c r="G40" s="63"/>
      <c r="H40" s="8"/>
      <c r="I40" s="51"/>
    </row>
    <row r="41" spans="1:9" ht="15.75" thickBot="1" x14ac:dyDescent="0.5">
      <c r="A41" s="2" t="s">
        <v>17</v>
      </c>
      <c r="B41" s="37">
        <f>B17+100000</f>
        <v>130000</v>
      </c>
      <c r="C41" s="2" t="s">
        <v>21</v>
      </c>
      <c r="D41" s="40">
        <f>D17</f>
        <v>0</v>
      </c>
      <c r="F41" s="57" t="s">
        <v>10</v>
      </c>
      <c r="G41" s="63"/>
      <c r="H41" s="8"/>
      <c r="I41" s="51"/>
    </row>
    <row r="42" spans="1:9" ht="15.75" thickBot="1" x14ac:dyDescent="0.5">
      <c r="A42" s="2"/>
      <c r="B42" s="34"/>
      <c r="C42" s="2"/>
      <c r="D42" s="34"/>
      <c r="F42" s="59" t="s">
        <v>87</v>
      </c>
      <c r="G42" s="64">
        <f>G40-G41</f>
        <v>0</v>
      </c>
      <c r="H42" s="8"/>
      <c r="I42" s="53"/>
    </row>
    <row r="43" spans="1:9" ht="15.75" thickBot="1" x14ac:dyDescent="0.5">
      <c r="A43" s="7" t="s">
        <v>8</v>
      </c>
      <c r="B43" s="33">
        <f>SUM(B39:B42)</f>
        <v>410000</v>
      </c>
      <c r="C43" s="7" t="s">
        <v>8</v>
      </c>
      <c r="D43" s="33">
        <f>SUM(D39:D42)</f>
        <v>80000</v>
      </c>
      <c r="F43" s="65"/>
      <c r="G43" s="63"/>
      <c r="H43" s="54"/>
      <c r="I43" s="55"/>
    </row>
    <row r="44" spans="1:9" ht="15.4" x14ac:dyDescent="0.45">
      <c r="A44" s="2"/>
      <c r="B44" s="35"/>
      <c r="C44" s="2"/>
      <c r="D44" s="40"/>
      <c r="F44" s="57" t="s">
        <v>88</v>
      </c>
      <c r="G44" s="63"/>
      <c r="H44" s="8"/>
      <c r="I44" s="8"/>
    </row>
    <row r="45" spans="1:9" ht="15.4" x14ac:dyDescent="0.45">
      <c r="A45" s="2"/>
      <c r="B45" s="35"/>
      <c r="C45" s="2"/>
      <c r="D45" s="40"/>
      <c r="F45" s="57" t="s">
        <v>89</v>
      </c>
      <c r="G45" s="63"/>
      <c r="H45" s="8"/>
      <c r="I45" s="53"/>
    </row>
    <row r="46" spans="1:9" ht="15.75" thickBot="1" x14ac:dyDescent="0.5">
      <c r="A46" s="2"/>
      <c r="B46" s="35"/>
      <c r="C46" s="2"/>
      <c r="D46" s="34"/>
      <c r="F46" s="57"/>
      <c r="G46" s="63"/>
      <c r="H46" s="8"/>
      <c r="I46" s="8"/>
    </row>
    <row r="47" spans="1:9" ht="15.4" thickBot="1" x14ac:dyDescent="0.45">
      <c r="A47" s="7" t="s">
        <v>23</v>
      </c>
      <c r="B47" s="36">
        <f>B36+B43</f>
        <v>580000</v>
      </c>
      <c r="C47" s="7" t="s">
        <v>23</v>
      </c>
      <c r="D47" s="40">
        <f>D36+D43</f>
        <v>580000</v>
      </c>
      <c r="F47" s="59" t="s">
        <v>90</v>
      </c>
      <c r="G47" s="64">
        <f>G38+G42-G44-G45</f>
        <v>300000</v>
      </c>
      <c r="H47" s="8"/>
      <c r="I47" s="8"/>
    </row>
    <row r="48" spans="1:9" ht="15.75" thickBot="1" x14ac:dyDescent="0.5">
      <c r="A48" s="3"/>
      <c r="B48" s="34"/>
      <c r="C48" s="3"/>
      <c r="D48" s="39"/>
      <c r="F48" s="66"/>
      <c r="G48" s="67"/>
      <c r="H48" s="8"/>
      <c r="I48" s="8"/>
    </row>
    <row r="49" spans="1:9" x14ac:dyDescent="0.4">
      <c r="A49" s="31" t="s">
        <v>30</v>
      </c>
      <c r="F49" s="8"/>
      <c r="G49" s="8"/>
      <c r="H49" s="8"/>
      <c r="I49" s="8"/>
    </row>
    <row r="50" spans="1:9" x14ac:dyDescent="0.4">
      <c r="F50" s="8"/>
      <c r="G50" s="8"/>
      <c r="H50" s="8"/>
      <c r="I50" s="8"/>
    </row>
    <row r="51" spans="1:9" x14ac:dyDescent="0.4">
      <c r="F51" s="8"/>
      <c r="G51" s="8"/>
      <c r="H51" s="8"/>
      <c r="I51" s="8"/>
    </row>
    <row r="52" spans="1:9" ht="18.75" thickBot="1" x14ac:dyDescent="0.75">
      <c r="A52" s="80" t="s">
        <v>29</v>
      </c>
      <c r="B52" s="81"/>
      <c r="C52" s="81"/>
      <c r="D52" s="81"/>
      <c r="F52" s="82" t="s">
        <v>92</v>
      </c>
      <c r="G52" s="82"/>
      <c r="H52" s="8"/>
      <c r="I52" s="8"/>
    </row>
    <row r="53" spans="1:9" ht="18.75" thickBot="1" x14ac:dyDescent="0.75">
      <c r="A53" s="10" t="s">
        <v>1</v>
      </c>
      <c r="B53" s="33"/>
      <c r="C53" s="11" t="s">
        <v>2</v>
      </c>
      <c r="D53" s="38"/>
      <c r="F53" s="57"/>
      <c r="G53" s="58" t="s">
        <v>0</v>
      </c>
      <c r="H53" s="48"/>
      <c r="I53" s="48"/>
    </row>
    <row r="54" spans="1:9" ht="15.75" thickBot="1" x14ac:dyDescent="0.5">
      <c r="A54" s="3"/>
      <c r="B54" s="34" t="s">
        <v>0</v>
      </c>
      <c r="C54" s="3"/>
      <c r="D54" s="39" t="s">
        <v>0</v>
      </c>
      <c r="F54" s="59" t="s">
        <v>81</v>
      </c>
      <c r="G54" s="60">
        <f>G29</f>
        <v>300000</v>
      </c>
      <c r="H54" s="8"/>
      <c r="I54" s="8"/>
    </row>
    <row r="55" spans="1:9" ht="15.4" x14ac:dyDescent="0.45">
      <c r="A55" s="12"/>
      <c r="B55" s="35"/>
      <c r="C55" s="12"/>
      <c r="D55" s="40"/>
      <c r="F55" s="57"/>
      <c r="G55" s="61"/>
      <c r="H55" s="49"/>
      <c r="I55" s="8"/>
    </row>
    <row r="56" spans="1:9" ht="15.4" x14ac:dyDescent="0.45">
      <c r="A56" s="13" t="s">
        <v>3</v>
      </c>
      <c r="B56" s="35"/>
      <c r="C56" s="13" t="s">
        <v>5</v>
      </c>
      <c r="D56" s="40"/>
      <c r="F56" s="62" t="s">
        <v>126</v>
      </c>
      <c r="G56" s="68">
        <v>60000</v>
      </c>
      <c r="H56" s="50"/>
      <c r="I56" s="50"/>
    </row>
    <row r="57" spans="1:9" ht="15.4" x14ac:dyDescent="0.45">
      <c r="A57" s="2" t="s">
        <v>12</v>
      </c>
      <c r="B57" s="35">
        <f>B32</f>
        <v>0</v>
      </c>
      <c r="C57" s="2" t="s">
        <v>18</v>
      </c>
      <c r="D57" s="40">
        <f>D32</f>
        <v>200000</v>
      </c>
      <c r="F57" s="57" t="s">
        <v>128</v>
      </c>
      <c r="G57" s="63"/>
      <c r="H57" s="8"/>
      <c r="I57" s="51"/>
    </row>
    <row r="58" spans="1:9" ht="15.75" thickBot="1" x14ac:dyDescent="0.5">
      <c r="A58" s="2" t="s">
        <v>13</v>
      </c>
      <c r="B58" s="35">
        <f>B33</f>
        <v>0</v>
      </c>
      <c r="C58" s="13" t="s">
        <v>19</v>
      </c>
      <c r="D58" s="42">
        <f>+G72</f>
        <v>240000</v>
      </c>
      <c r="F58" s="57" t="s">
        <v>127</v>
      </c>
      <c r="G58" s="63"/>
      <c r="H58" s="8"/>
      <c r="I58" s="56"/>
    </row>
    <row r="59" spans="1:9" ht="15.75" thickBot="1" x14ac:dyDescent="0.5">
      <c r="A59" s="2" t="s">
        <v>14</v>
      </c>
      <c r="B59" s="35">
        <f>B34</f>
        <v>170000</v>
      </c>
      <c r="C59" s="13"/>
      <c r="D59" s="40"/>
      <c r="F59" s="59" t="s">
        <v>83</v>
      </c>
      <c r="G59" s="64">
        <f>G54-G56-G57-G58</f>
        <v>240000</v>
      </c>
      <c r="H59" s="8"/>
      <c r="I59" s="51"/>
    </row>
    <row r="60" spans="1:9" ht="15.75" thickBot="1" x14ac:dyDescent="0.5">
      <c r="A60" s="13"/>
      <c r="B60" s="34"/>
      <c r="C60" s="13"/>
      <c r="D60" s="34"/>
      <c r="F60" s="57"/>
      <c r="G60" s="63"/>
      <c r="H60" s="8"/>
      <c r="I60" s="51"/>
    </row>
    <row r="61" spans="1:9" ht="15.75" thickBot="1" x14ac:dyDescent="0.5">
      <c r="A61" s="7" t="s">
        <v>7</v>
      </c>
      <c r="B61" s="33">
        <f>SUM(B57:B60)</f>
        <v>170000</v>
      </c>
      <c r="C61" s="7" t="s">
        <v>7</v>
      </c>
      <c r="D61" s="33">
        <f>SUM(D57:D60)</f>
        <v>440000</v>
      </c>
      <c r="F61" s="62" t="s">
        <v>84</v>
      </c>
      <c r="G61" s="63"/>
      <c r="H61" s="8"/>
      <c r="I61" s="51"/>
    </row>
    <row r="62" spans="1:9" ht="15.75" thickBot="1" x14ac:dyDescent="0.5">
      <c r="B62" s="35"/>
      <c r="C62" s="13"/>
      <c r="D62" s="40"/>
      <c r="F62" s="57" t="s">
        <v>85</v>
      </c>
      <c r="G62" s="63"/>
      <c r="H62" s="8"/>
      <c r="I62" s="51"/>
    </row>
    <row r="63" spans="1:9" ht="15.4" thickBot="1" x14ac:dyDescent="0.45">
      <c r="A63" s="13" t="s">
        <v>4</v>
      </c>
      <c r="B63" s="35"/>
      <c r="C63" s="13" t="s">
        <v>6</v>
      </c>
      <c r="D63" s="40"/>
      <c r="F63" s="59" t="s">
        <v>86</v>
      </c>
      <c r="G63" s="64">
        <f>G59+G61-G62</f>
        <v>240000</v>
      </c>
      <c r="H63" s="8"/>
      <c r="I63" s="51"/>
    </row>
    <row r="64" spans="1:9" ht="15.4" x14ac:dyDescent="0.45">
      <c r="A64" s="2" t="s">
        <v>15</v>
      </c>
      <c r="B64" s="37">
        <f>B39-60000</f>
        <v>20000</v>
      </c>
      <c r="C64" s="2" t="s">
        <v>22</v>
      </c>
      <c r="D64" s="40">
        <f>D39</f>
        <v>0</v>
      </c>
      <c r="F64" s="57"/>
      <c r="G64" s="63"/>
      <c r="H64" s="8"/>
      <c r="I64" s="51"/>
    </row>
    <row r="65" spans="1:9" ht="15.4" x14ac:dyDescent="0.45">
      <c r="A65" s="2" t="s">
        <v>16</v>
      </c>
      <c r="B65" s="35">
        <f>B40</f>
        <v>200000</v>
      </c>
      <c r="C65" s="2" t="s">
        <v>20</v>
      </c>
      <c r="D65" s="40">
        <f>D40</f>
        <v>80000</v>
      </c>
      <c r="F65" s="57" t="s">
        <v>11</v>
      </c>
      <c r="G65" s="63"/>
      <c r="H65" s="8"/>
      <c r="I65" s="51"/>
    </row>
    <row r="66" spans="1:9" ht="15.75" thickBot="1" x14ac:dyDescent="0.5">
      <c r="A66" s="2" t="s">
        <v>17</v>
      </c>
      <c r="B66" s="35">
        <f>B41</f>
        <v>130000</v>
      </c>
      <c r="C66" s="2" t="s">
        <v>21</v>
      </c>
      <c r="D66" s="40">
        <f>D41</f>
        <v>0</v>
      </c>
      <c r="F66" s="57" t="s">
        <v>10</v>
      </c>
      <c r="G66" s="63"/>
      <c r="H66" s="8"/>
      <c r="I66" s="51"/>
    </row>
    <row r="67" spans="1:9" ht="15.75" thickBot="1" x14ac:dyDescent="0.5">
      <c r="A67" s="2"/>
      <c r="B67" s="34"/>
      <c r="C67" s="2"/>
      <c r="D67" s="34"/>
      <c r="F67" s="59" t="s">
        <v>87</v>
      </c>
      <c r="G67" s="64">
        <f>G65-G66</f>
        <v>0</v>
      </c>
      <c r="H67" s="8"/>
      <c r="I67" s="53"/>
    </row>
    <row r="68" spans="1:9" ht="15.75" thickBot="1" x14ac:dyDescent="0.5">
      <c r="A68" s="7" t="s">
        <v>8</v>
      </c>
      <c r="B68" s="33">
        <f>SUM(B64:B67)</f>
        <v>350000</v>
      </c>
      <c r="C68" s="7" t="s">
        <v>8</v>
      </c>
      <c r="D68" s="33">
        <f>SUM(D64:D67)</f>
        <v>80000</v>
      </c>
      <c r="F68" s="65"/>
      <c r="G68" s="63"/>
      <c r="H68" s="54"/>
      <c r="I68" s="53"/>
    </row>
    <row r="69" spans="1:9" ht="15.4" x14ac:dyDescent="0.45">
      <c r="A69" s="2"/>
      <c r="B69" s="35"/>
      <c r="C69" s="2"/>
      <c r="D69" s="40"/>
      <c r="F69" s="57" t="s">
        <v>88</v>
      </c>
      <c r="G69" s="63"/>
      <c r="H69" s="8"/>
      <c r="I69" s="8"/>
    </row>
    <row r="70" spans="1:9" ht="15.4" x14ac:dyDescent="0.45">
      <c r="A70" s="2"/>
      <c r="B70" s="35"/>
      <c r="C70" s="2"/>
      <c r="D70" s="40"/>
      <c r="F70" s="57" t="s">
        <v>89</v>
      </c>
      <c r="G70" s="63"/>
      <c r="H70" s="8"/>
      <c r="I70" s="53"/>
    </row>
    <row r="71" spans="1:9" ht="15.75" thickBot="1" x14ac:dyDescent="0.5">
      <c r="A71" s="2"/>
      <c r="B71" s="35"/>
      <c r="C71" s="2"/>
      <c r="D71" s="34"/>
      <c r="F71" s="57"/>
      <c r="G71" s="63"/>
      <c r="H71" s="8"/>
      <c r="I71" s="8"/>
    </row>
    <row r="72" spans="1:9" ht="15.4" thickBot="1" x14ac:dyDescent="0.45">
      <c r="A72" s="7" t="s">
        <v>23</v>
      </c>
      <c r="B72" s="36">
        <f>B61+B68</f>
        <v>520000</v>
      </c>
      <c r="C72" s="7" t="s">
        <v>23</v>
      </c>
      <c r="D72" s="40">
        <f>D61+D68</f>
        <v>520000</v>
      </c>
      <c r="F72" s="59" t="s">
        <v>90</v>
      </c>
      <c r="G72" s="64">
        <f>G63+G67-G69-G70</f>
        <v>240000</v>
      </c>
      <c r="H72" s="8"/>
      <c r="I72" s="8"/>
    </row>
    <row r="73" spans="1:9" ht="15.75" thickBot="1" x14ac:dyDescent="0.5">
      <c r="A73" s="3"/>
      <c r="B73" s="34"/>
      <c r="C73" s="3"/>
      <c r="D73" s="39"/>
      <c r="F73" s="66"/>
      <c r="G73" s="67"/>
      <c r="H73" s="8"/>
      <c r="I73" s="8"/>
    </row>
    <row r="74" spans="1:9" x14ac:dyDescent="0.4">
      <c r="A74" s="31" t="s">
        <v>31</v>
      </c>
      <c r="F74" s="8"/>
      <c r="G74" s="8"/>
      <c r="H74" s="8"/>
      <c r="I74" s="8"/>
    </row>
    <row r="75" spans="1:9" x14ac:dyDescent="0.4">
      <c r="F75" s="8"/>
      <c r="G75" s="8"/>
      <c r="H75" s="8"/>
      <c r="I75" s="8"/>
    </row>
    <row r="76" spans="1:9" x14ac:dyDescent="0.4">
      <c r="F76" s="8"/>
      <c r="G76" s="8"/>
      <c r="H76" s="8"/>
      <c r="I76" s="8"/>
    </row>
    <row r="77" spans="1:9" x14ac:dyDescent="0.4">
      <c r="F77" s="8"/>
      <c r="G77" s="8"/>
      <c r="H77" s="8"/>
      <c r="I77" s="8"/>
    </row>
    <row r="78" spans="1:9" ht="18.75" thickBot="1" x14ac:dyDescent="0.75">
      <c r="A78" s="80" t="s">
        <v>32</v>
      </c>
      <c r="B78" s="81"/>
      <c r="C78" s="81"/>
      <c r="D78" s="81"/>
      <c r="F78" s="82" t="s">
        <v>93</v>
      </c>
      <c r="G78" s="82"/>
      <c r="H78" s="8"/>
      <c r="I78" s="8"/>
    </row>
    <row r="79" spans="1:9" ht="18.75" thickBot="1" x14ac:dyDescent="0.75">
      <c r="A79" s="10" t="s">
        <v>1</v>
      </c>
      <c r="B79" s="33"/>
      <c r="C79" s="11" t="s">
        <v>2</v>
      </c>
      <c r="D79" s="38"/>
      <c r="F79" s="57"/>
      <c r="G79" s="58" t="s">
        <v>0</v>
      </c>
      <c r="H79" s="48"/>
      <c r="I79" s="48"/>
    </row>
    <row r="80" spans="1:9" ht="15.75" thickBot="1" x14ac:dyDescent="0.5">
      <c r="A80" s="3"/>
      <c r="B80" s="34" t="s">
        <v>0</v>
      </c>
      <c r="C80" s="3"/>
      <c r="D80" s="39" t="s">
        <v>0</v>
      </c>
      <c r="F80" s="59" t="s">
        <v>81</v>
      </c>
      <c r="G80" s="60">
        <f>G54</f>
        <v>300000</v>
      </c>
      <c r="H80" s="8"/>
      <c r="I80" s="8"/>
    </row>
    <row r="81" spans="1:9" ht="15.4" x14ac:dyDescent="0.45">
      <c r="A81" s="12"/>
      <c r="B81" s="35"/>
      <c r="C81" s="12"/>
      <c r="D81" s="40"/>
      <c r="F81" s="57"/>
      <c r="G81" s="61"/>
      <c r="H81" s="49"/>
      <c r="I81" s="8"/>
    </row>
    <row r="82" spans="1:9" ht="15.4" x14ac:dyDescent="0.45">
      <c r="A82" s="13" t="s">
        <v>3</v>
      </c>
      <c r="B82" s="35"/>
      <c r="C82" s="13" t="s">
        <v>5</v>
      </c>
      <c r="D82" s="40"/>
      <c r="F82" s="62" t="s">
        <v>126</v>
      </c>
      <c r="G82" s="63">
        <f>G56</f>
        <v>60000</v>
      </c>
      <c r="H82" s="50"/>
      <c r="I82" s="50"/>
    </row>
    <row r="83" spans="1:9" ht="15.4" x14ac:dyDescent="0.45">
      <c r="A83" s="2" t="s">
        <v>12</v>
      </c>
      <c r="B83" s="35">
        <f>B57</f>
        <v>0</v>
      </c>
      <c r="C83" s="2" t="s">
        <v>18</v>
      </c>
      <c r="D83" s="40">
        <f>D57</f>
        <v>200000</v>
      </c>
      <c r="F83" s="57" t="s">
        <v>129</v>
      </c>
      <c r="G83" s="68"/>
      <c r="H83" s="8"/>
      <c r="I83" s="51"/>
    </row>
    <row r="84" spans="1:9" ht="15.75" thickBot="1" x14ac:dyDescent="0.5">
      <c r="A84" s="2" t="s">
        <v>13</v>
      </c>
      <c r="B84" s="35">
        <f>B58</f>
        <v>0</v>
      </c>
      <c r="C84" s="13" t="s">
        <v>19</v>
      </c>
      <c r="D84" s="42">
        <f>G98</f>
        <v>40000</v>
      </c>
      <c r="F84" s="57" t="s">
        <v>127</v>
      </c>
      <c r="G84" s="68">
        <v>200000</v>
      </c>
      <c r="H84" s="8"/>
      <c r="I84" s="52"/>
    </row>
    <row r="85" spans="1:9" ht="15.75" thickBot="1" x14ac:dyDescent="0.5">
      <c r="A85" s="2" t="s">
        <v>14</v>
      </c>
      <c r="B85" s="35">
        <f>B59</f>
        <v>170000</v>
      </c>
      <c r="C85" s="13"/>
      <c r="D85" s="40"/>
      <c r="F85" s="59" t="s">
        <v>83</v>
      </c>
      <c r="G85" s="64">
        <f>G80-G82-G83-G84</f>
        <v>40000</v>
      </c>
      <c r="H85" s="8"/>
      <c r="I85" s="51"/>
    </row>
    <row r="86" spans="1:9" ht="15.75" thickBot="1" x14ac:dyDescent="0.5">
      <c r="A86" s="13"/>
      <c r="B86" s="34"/>
      <c r="C86" s="13"/>
      <c r="D86" s="34"/>
      <c r="F86" s="57"/>
      <c r="G86" s="63"/>
      <c r="H86" s="8"/>
      <c r="I86" s="51"/>
    </row>
    <row r="87" spans="1:9" ht="15.75" thickBot="1" x14ac:dyDescent="0.5">
      <c r="A87" s="7" t="s">
        <v>7</v>
      </c>
      <c r="B87" s="33">
        <f>SUM(B83:B86)</f>
        <v>170000</v>
      </c>
      <c r="C87" s="7" t="s">
        <v>7</v>
      </c>
      <c r="D87" s="33">
        <f>SUM(D83:D86)</f>
        <v>240000</v>
      </c>
      <c r="F87" s="62" t="s">
        <v>84</v>
      </c>
      <c r="G87" s="63"/>
      <c r="H87" s="8"/>
      <c r="I87" s="51"/>
    </row>
    <row r="88" spans="1:9" ht="15.75" thickBot="1" x14ac:dyDescent="0.5">
      <c r="B88" s="35"/>
      <c r="C88" s="13"/>
      <c r="D88" s="40"/>
      <c r="F88" s="57" t="s">
        <v>85</v>
      </c>
      <c r="G88" s="63"/>
      <c r="H88" s="8"/>
      <c r="I88" s="51"/>
    </row>
    <row r="89" spans="1:9" ht="15.4" thickBot="1" x14ac:dyDescent="0.45">
      <c r="A89" s="13" t="s">
        <v>4</v>
      </c>
      <c r="B89" s="35"/>
      <c r="C89" s="13" t="s">
        <v>6</v>
      </c>
      <c r="D89" s="40"/>
      <c r="F89" s="59" t="s">
        <v>86</v>
      </c>
      <c r="G89" s="64">
        <f>G85+G87-G88</f>
        <v>40000</v>
      </c>
      <c r="H89" s="8"/>
      <c r="I89" s="51"/>
    </row>
    <row r="90" spans="1:9" ht="15.4" x14ac:dyDescent="0.45">
      <c r="A90" s="2" t="s">
        <v>15</v>
      </c>
      <c r="B90" s="35">
        <f>B64</f>
        <v>20000</v>
      </c>
      <c r="C90" s="2" t="s">
        <v>22</v>
      </c>
      <c r="D90" s="40">
        <f>D64</f>
        <v>0</v>
      </c>
      <c r="F90" s="57"/>
      <c r="G90" s="63"/>
      <c r="H90" s="8"/>
      <c r="I90" s="51"/>
    </row>
    <row r="91" spans="1:9" ht="15.4" x14ac:dyDescent="0.45">
      <c r="A91" s="2" t="s">
        <v>16</v>
      </c>
      <c r="B91" s="35">
        <f>B65</f>
        <v>200000</v>
      </c>
      <c r="C91" s="2" t="s">
        <v>20</v>
      </c>
      <c r="D91" s="40">
        <f>D65</f>
        <v>80000</v>
      </c>
      <c r="F91" s="57" t="s">
        <v>11</v>
      </c>
      <c r="G91" s="63"/>
      <c r="H91" s="8"/>
      <c r="I91" s="51"/>
    </row>
    <row r="92" spans="1:9" ht="15.75" thickBot="1" x14ac:dyDescent="0.5">
      <c r="A92" s="2" t="s">
        <v>17</v>
      </c>
      <c r="B92" s="37">
        <f>B66-130000</f>
        <v>0</v>
      </c>
      <c r="C92" s="2" t="s">
        <v>120</v>
      </c>
      <c r="D92" s="41">
        <f>D66+70000</f>
        <v>70000</v>
      </c>
      <c r="F92" s="57" t="s">
        <v>10</v>
      </c>
      <c r="G92" s="63"/>
      <c r="H92" s="8"/>
      <c r="I92" s="51"/>
    </row>
    <row r="93" spans="1:9" ht="15.75" thickBot="1" x14ac:dyDescent="0.5">
      <c r="A93" s="2"/>
      <c r="B93" s="34"/>
      <c r="C93" s="2"/>
      <c r="D93" s="34"/>
      <c r="F93" s="59" t="s">
        <v>87</v>
      </c>
      <c r="G93" s="64">
        <f>G91-G92</f>
        <v>0</v>
      </c>
      <c r="H93" s="8"/>
      <c r="I93" s="53"/>
    </row>
    <row r="94" spans="1:9" ht="15.75" thickBot="1" x14ac:dyDescent="0.5">
      <c r="A94" s="7" t="s">
        <v>8</v>
      </c>
      <c r="B94" s="33">
        <f>SUM(B90:B93)</f>
        <v>220000</v>
      </c>
      <c r="C94" s="7" t="s">
        <v>8</v>
      </c>
      <c r="D94" s="33">
        <f>SUM(D90:D93)</f>
        <v>150000</v>
      </c>
      <c r="F94" s="65"/>
      <c r="G94" s="63"/>
      <c r="H94" s="54"/>
      <c r="I94" s="53"/>
    </row>
    <row r="95" spans="1:9" ht="15.4" x14ac:dyDescent="0.45">
      <c r="A95" s="2"/>
      <c r="B95" s="35"/>
      <c r="C95" s="2"/>
      <c r="D95" s="40"/>
      <c r="F95" s="57" t="s">
        <v>88</v>
      </c>
      <c r="G95" s="63"/>
      <c r="H95" s="8"/>
      <c r="I95" s="8"/>
    </row>
    <row r="96" spans="1:9" ht="15.4" x14ac:dyDescent="0.45">
      <c r="A96" s="2"/>
      <c r="B96" s="35"/>
      <c r="C96" s="2"/>
      <c r="D96" s="40"/>
      <c r="F96" s="57" t="s">
        <v>89</v>
      </c>
      <c r="G96" s="63"/>
      <c r="H96" s="8"/>
      <c r="I96" s="53"/>
    </row>
    <row r="97" spans="1:9" ht="15.75" thickBot="1" x14ac:dyDescent="0.5">
      <c r="A97" s="2"/>
      <c r="B97" s="35"/>
      <c r="C97" s="2"/>
      <c r="D97" s="34"/>
      <c r="F97" s="57"/>
      <c r="G97" s="63"/>
      <c r="H97" s="8"/>
      <c r="I97" s="8"/>
    </row>
    <row r="98" spans="1:9" ht="15.4" thickBot="1" x14ac:dyDescent="0.45">
      <c r="A98" s="7" t="s">
        <v>23</v>
      </c>
      <c r="B98" s="36">
        <f>B87+B94</f>
        <v>390000</v>
      </c>
      <c r="C98" s="7" t="s">
        <v>23</v>
      </c>
      <c r="D98" s="40">
        <f>D87+D94</f>
        <v>390000</v>
      </c>
      <c r="F98" s="59" t="s">
        <v>90</v>
      </c>
      <c r="G98" s="64">
        <f>G89+G93-G95-G96</f>
        <v>40000</v>
      </c>
      <c r="H98" s="8"/>
      <c r="I98" s="8"/>
    </row>
    <row r="99" spans="1:9" ht="15.75" thickBot="1" x14ac:dyDescent="0.5">
      <c r="A99" s="3"/>
      <c r="B99" s="34"/>
      <c r="C99" s="3"/>
      <c r="D99" s="39"/>
      <c r="F99" s="66"/>
      <c r="G99" s="67"/>
      <c r="H99" s="8"/>
      <c r="I99" s="8"/>
    </row>
    <row r="100" spans="1:9" x14ac:dyDescent="0.4">
      <c r="A100" s="31" t="s">
        <v>119</v>
      </c>
      <c r="F100" s="8"/>
      <c r="G100" s="8"/>
      <c r="H100" s="8"/>
      <c r="I100" s="8"/>
    </row>
    <row r="101" spans="1:9" x14ac:dyDescent="0.4">
      <c r="A101" s="31" t="s">
        <v>112</v>
      </c>
      <c r="F101" s="8"/>
      <c r="G101" s="8"/>
      <c r="H101" s="8"/>
      <c r="I101" s="8"/>
    </row>
    <row r="102" spans="1:9" x14ac:dyDescent="0.4">
      <c r="F102" s="8"/>
      <c r="G102" s="8"/>
      <c r="H102" s="8"/>
      <c r="I102" s="8"/>
    </row>
    <row r="103" spans="1:9" x14ac:dyDescent="0.4">
      <c r="F103" s="8"/>
      <c r="G103" s="8"/>
      <c r="H103" s="8"/>
      <c r="I103" s="8"/>
    </row>
    <row r="104" spans="1:9" ht="18.75" thickBot="1" x14ac:dyDescent="0.75">
      <c r="A104" s="80" t="s">
        <v>37</v>
      </c>
      <c r="B104" s="81"/>
      <c r="C104" s="81"/>
      <c r="D104" s="81"/>
      <c r="F104" s="82" t="s">
        <v>94</v>
      </c>
      <c r="G104" s="82"/>
      <c r="H104" s="8"/>
      <c r="I104" s="8"/>
    </row>
    <row r="105" spans="1:9" ht="18.75" thickBot="1" x14ac:dyDescent="0.75">
      <c r="A105" s="10" t="s">
        <v>1</v>
      </c>
      <c r="B105" s="33"/>
      <c r="C105" s="11" t="s">
        <v>2</v>
      </c>
      <c r="D105" s="38"/>
      <c r="F105" s="57"/>
      <c r="G105" s="58" t="s">
        <v>0</v>
      </c>
      <c r="H105" s="48"/>
      <c r="I105" s="48"/>
    </row>
    <row r="106" spans="1:9" ht="15.75" thickBot="1" x14ac:dyDescent="0.5">
      <c r="A106" s="3"/>
      <c r="B106" s="34" t="s">
        <v>0</v>
      </c>
      <c r="C106" s="3"/>
      <c r="D106" s="39" t="s">
        <v>0</v>
      </c>
      <c r="F106" s="59" t="s">
        <v>81</v>
      </c>
      <c r="G106" s="60">
        <f>G80</f>
        <v>300000</v>
      </c>
      <c r="H106" s="8"/>
      <c r="I106" s="8"/>
    </row>
    <row r="107" spans="1:9" ht="15.4" x14ac:dyDescent="0.45">
      <c r="A107" s="12"/>
      <c r="B107" s="35"/>
      <c r="C107" s="12"/>
      <c r="D107" s="40"/>
      <c r="F107" s="57"/>
      <c r="G107" s="61"/>
      <c r="H107" s="49"/>
      <c r="I107" s="8"/>
    </row>
    <row r="108" spans="1:9" ht="15.4" x14ac:dyDescent="0.45">
      <c r="A108" s="13" t="s">
        <v>3</v>
      </c>
      <c r="B108" s="35"/>
      <c r="C108" s="13" t="s">
        <v>5</v>
      </c>
      <c r="D108" s="40"/>
      <c r="F108" s="62" t="s">
        <v>126</v>
      </c>
      <c r="G108" s="63">
        <f>G82</f>
        <v>60000</v>
      </c>
      <c r="H108" s="50"/>
      <c r="I108" s="50"/>
    </row>
    <row r="109" spans="1:9" ht="15.4" x14ac:dyDescent="0.45">
      <c r="A109" s="2" t="s">
        <v>12</v>
      </c>
      <c r="B109" s="35">
        <f>B83</f>
        <v>0</v>
      </c>
      <c r="C109" s="2" t="s">
        <v>18</v>
      </c>
      <c r="D109" s="40">
        <f>D83</f>
        <v>200000</v>
      </c>
      <c r="F109" s="57" t="s">
        <v>128</v>
      </c>
      <c r="G109" s="68">
        <f>G83+38000</f>
        <v>38000</v>
      </c>
      <c r="H109" s="8"/>
      <c r="I109" s="51"/>
    </row>
    <row r="110" spans="1:9" ht="15.75" thickBot="1" x14ac:dyDescent="0.5">
      <c r="A110" s="2" t="s">
        <v>13</v>
      </c>
      <c r="B110" s="35">
        <f>B84</f>
        <v>0</v>
      </c>
      <c r="C110" s="13" t="s">
        <v>19</v>
      </c>
      <c r="D110" s="42">
        <f>+G124</f>
        <v>2000</v>
      </c>
      <c r="F110" s="57" t="s">
        <v>127</v>
      </c>
      <c r="G110" s="63">
        <f>G84</f>
        <v>200000</v>
      </c>
      <c r="H110" s="8"/>
      <c r="I110" s="56"/>
    </row>
    <row r="111" spans="1:9" ht="15.75" thickBot="1" x14ac:dyDescent="0.5">
      <c r="A111" s="2" t="s">
        <v>14</v>
      </c>
      <c r="B111" s="35">
        <f>B85</f>
        <v>170000</v>
      </c>
      <c r="C111" s="13"/>
      <c r="D111" s="40"/>
      <c r="F111" s="59" t="s">
        <v>83</v>
      </c>
      <c r="G111" s="64">
        <f>G106-G108-G109-G110</f>
        <v>2000</v>
      </c>
      <c r="H111" s="8"/>
      <c r="I111" s="51"/>
    </row>
    <row r="112" spans="1:9" ht="15.75" thickBot="1" x14ac:dyDescent="0.5">
      <c r="A112" s="13"/>
      <c r="B112" s="34"/>
      <c r="C112" s="13"/>
      <c r="D112" s="34"/>
      <c r="F112" s="57"/>
      <c r="G112" s="63"/>
      <c r="H112" s="8"/>
      <c r="I112" s="51"/>
    </row>
    <row r="113" spans="1:9" ht="15.75" thickBot="1" x14ac:dyDescent="0.5">
      <c r="A113" s="7" t="s">
        <v>7</v>
      </c>
      <c r="B113" s="33">
        <f>SUM(B109:B112)</f>
        <v>170000</v>
      </c>
      <c r="C113" s="7" t="s">
        <v>7</v>
      </c>
      <c r="D113" s="33">
        <f>SUM(D109:D112)</f>
        <v>202000</v>
      </c>
      <c r="F113" s="62" t="s">
        <v>84</v>
      </c>
      <c r="G113" s="63"/>
      <c r="H113" s="8"/>
      <c r="I113" s="51"/>
    </row>
    <row r="114" spans="1:9" ht="15.75" thickBot="1" x14ac:dyDescent="0.5">
      <c r="B114" s="35"/>
      <c r="C114" s="13"/>
      <c r="D114" s="40"/>
      <c r="F114" s="57" t="s">
        <v>85</v>
      </c>
      <c r="G114" s="63"/>
      <c r="H114" s="8"/>
      <c r="I114" s="51"/>
    </row>
    <row r="115" spans="1:9" ht="15.4" thickBot="1" x14ac:dyDescent="0.45">
      <c r="A115" s="13" t="s">
        <v>4</v>
      </c>
      <c r="B115" s="35"/>
      <c r="C115" s="13" t="s">
        <v>6</v>
      </c>
      <c r="D115" s="40"/>
      <c r="F115" s="59" t="s">
        <v>86</v>
      </c>
      <c r="G115" s="64">
        <f>G111+G113-G114</f>
        <v>2000</v>
      </c>
      <c r="H115" s="8"/>
      <c r="I115" s="51"/>
    </row>
    <row r="116" spans="1:9" ht="15.4" x14ac:dyDescent="0.45">
      <c r="A116" s="2" t="s">
        <v>15</v>
      </c>
      <c r="B116" s="35">
        <f>B90</f>
        <v>20000</v>
      </c>
      <c r="C116" s="2" t="s">
        <v>22</v>
      </c>
      <c r="D116" s="41">
        <f>D90</f>
        <v>0</v>
      </c>
      <c r="F116" s="57"/>
      <c r="G116" s="63"/>
      <c r="H116" s="8"/>
      <c r="I116" s="51"/>
    </row>
    <row r="117" spans="1:9" ht="15.4" x14ac:dyDescent="0.45">
      <c r="A117" s="2" t="s">
        <v>16</v>
      </c>
      <c r="B117" s="35">
        <f>B91</f>
        <v>200000</v>
      </c>
      <c r="C117" s="2" t="s">
        <v>20</v>
      </c>
      <c r="D117" s="40">
        <f>D91</f>
        <v>80000</v>
      </c>
      <c r="F117" s="57" t="s">
        <v>11</v>
      </c>
      <c r="G117" s="63"/>
      <c r="H117" s="8"/>
      <c r="I117" s="51"/>
    </row>
    <row r="118" spans="1:9" ht="15.75" thickBot="1" x14ac:dyDescent="0.5">
      <c r="A118" s="2" t="s">
        <v>17</v>
      </c>
      <c r="B118" s="37">
        <f>B92</f>
        <v>0</v>
      </c>
      <c r="C118" s="2" t="s">
        <v>120</v>
      </c>
      <c r="D118" s="41">
        <f>D92+38000</f>
        <v>108000</v>
      </c>
      <c r="F118" s="57" t="s">
        <v>10</v>
      </c>
      <c r="G118" s="63"/>
      <c r="H118" s="8"/>
      <c r="I118" s="51"/>
    </row>
    <row r="119" spans="1:9" ht="15.75" thickBot="1" x14ac:dyDescent="0.5">
      <c r="A119" s="2"/>
      <c r="B119" s="34"/>
      <c r="C119" s="2"/>
      <c r="D119" s="34"/>
      <c r="F119" s="59" t="s">
        <v>87</v>
      </c>
      <c r="G119" s="64">
        <f>G117-G118</f>
        <v>0</v>
      </c>
      <c r="H119" s="8"/>
      <c r="I119" s="53"/>
    </row>
    <row r="120" spans="1:9" ht="15.75" thickBot="1" x14ac:dyDescent="0.5">
      <c r="A120" s="7" t="s">
        <v>8</v>
      </c>
      <c r="B120" s="33">
        <f>SUM(B116:B119)</f>
        <v>220000</v>
      </c>
      <c r="C120" s="7" t="s">
        <v>8</v>
      </c>
      <c r="D120" s="33">
        <f>SUM(D116:D119)</f>
        <v>188000</v>
      </c>
      <c r="F120" s="65"/>
      <c r="G120" s="63"/>
      <c r="H120" s="54"/>
      <c r="I120" s="53"/>
    </row>
    <row r="121" spans="1:9" ht="15.4" x14ac:dyDescent="0.45">
      <c r="A121" s="2"/>
      <c r="B121" s="35"/>
      <c r="C121" s="2"/>
      <c r="D121" s="40"/>
      <c r="F121" s="57" t="s">
        <v>88</v>
      </c>
      <c r="G121" s="63"/>
      <c r="H121" s="8"/>
      <c r="I121" s="8"/>
    </row>
    <row r="122" spans="1:9" ht="15.4" x14ac:dyDescent="0.45">
      <c r="A122" s="2"/>
      <c r="B122" s="35"/>
      <c r="C122" s="2"/>
      <c r="D122" s="40"/>
      <c r="F122" s="57" t="s">
        <v>89</v>
      </c>
      <c r="G122" s="63"/>
      <c r="H122" s="8"/>
      <c r="I122" s="53"/>
    </row>
    <row r="123" spans="1:9" ht="15.75" thickBot="1" x14ac:dyDescent="0.5">
      <c r="A123" s="2"/>
      <c r="B123" s="35"/>
      <c r="C123" s="2"/>
      <c r="D123" s="34"/>
      <c r="F123" s="57"/>
      <c r="G123" s="63"/>
      <c r="H123" s="8"/>
      <c r="I123" s="8"/>
    </row>
    <row r="124" spans="1:9" ht="15.4" thickBot="1" x14ac:dyDescent="0.45">
      <c r="A124" s="7" t="s">
        <v>23</v>
      </c>
      <c r="B124" s="36">
        <f>B113+B120</f>
        <v>390000</v>
      </c>
      <c r="C124" s="7" t="s">
        <v>23</v>
      </c>
      <c r="D124" s="40">
        <f>D113+D120</f>
        <v>390000</v>
      </c>
      <c r="F124" s="59" t="s">
        <v>90</v>
      </c>
      <c r="G124" s="64">
        <f>G115+G119-G121-G122</f>
        <v>2000</v>
      </c>
      <c r="H124" s="8"/>
      <c r="I124" s="8"/>
    </row>
    <row r="125" spans="1:9" ht="15.75" thickBot="1" x14ac:dyDescent="0.5">
      <c r="A125" s="3"/>
      <c r="B125" s="34"/>
      <c r="C125" s="3"/>
      <c r="D125" s="39"/>
      <c r="F125" s="66"/>
      <c r="G125" s="67"/>
      <c r="H125" s="8"/>
      <c r="I125" s="8"/>
    </row>
    <row r="126" spans="1:9" x14ac:dyDescent="0.4">
      <c r="A126" s="31" t="s">
        <v>39</v>
      </c>
      <c r="F126" s="8"/>
      <c r="G126" s="8"/>
      <c r="H126" s="8"/>
      <c r="I126" s="8"/>
    </row>
    <row r="127" spans="1:9" ht="15.4" x14ac:dyDescent="0.45">
      <c r="A127" s="77" t="s">
        <v>122</v>
      </c>
      <c r="F127" s="8"/>
      <c r="G127" s="8"/>
      <c r="H127" s="8"/>
      <c r="I127" s="8"/>
    </row>
    <row r="128" spans="1:9" ht="15.4" x14ac:dyDescent="0.45">
      <c r="A128" s="77"/>
      <c r="F128" s="8"/>
      <c r="G128" s="8"/>
      <c r="H128" s="8"/>
      <c r="I128" s="8"/>
    </row>
    <row r="129" spans="1:9" x14ac:dyDescent="0.4">
      <c r="F129" s="8"/>
      <c r="G129" s="8"/>
      <c r="H129" s="8"/>
      <c r="I129" s="8"/>
    </row>
    <row r="130" spans="1:9" ht="18.75" thickBot="1" x14ac:dyDescent="0.75">
      <c r="A130" s="80" t="s">
        <v>40</v>
      </c>
      <c r="B130" s="81"/>
      <c r="C130" s="81"/>
      <c r="D130" s="81"/>
      <c r="F130" s="82" t="s">
        <v>95</v>
      </c>
      <c r="G130" s="82"/>
      <c r="H130" s="8"/>
      <c r="I130" s="8"/>
    </row>
    <row r="131" spans="1:9" ht="18.75" thickBot="1" x14ac:dyDescent="0.75">
      <c r="A131" s="10" t="s">
        <v>1</v>
      </c>
      <c r="B131" s="33"/>
      <c r="C131" s="11" t="s">
        <v>2</v>
      </c>
      <c r="D131" s="38"/>
      <c r="F131" s="57"/>
      <c r="G131" s="58" t="s">
        <v>0</v>
      </c>
      <c r="H131" s="48"/>
      <c r="I131" s="48"/>
    </row>
    <row r="132" spans="1:9" ht="15.75" thickBot="1" x14ac:dyDescent="0.5">
      <c r="A132" s="3"/>
      <c r="B132" s="34" t="s">
        <v>0</v>
      </c>
      <c r="C132" s="3"/>
      <c r="D132" s="39" t="s">
        <v>0</v>
      </c>
      <c r="F132" s="59" t="s">
        <v>81</v>
      </c>
      <c r="G132" s="60">
        <f>G106</f>
        <v>300000</v>
      </c>
      <c r="H132" s="8"/>
      <c r="I132" s="8"/>
    </row>
    <row r="133" spans="1:9" ht="15.4" x14ac:dyDescent="0.45">
      <c r="A133" s="12"/>
      <c r="B133" s="35"/>
      <c r="C133" s="12"/>
      <c r="D133" s="40"/>
      <c r="F133" s="57"/>
      <c r="G133" s="61"/>
      <c r="H133" s="49"/>
      <c r="I133" s="8"/>
    </row>
    <row r="134" spans="1:9" ht="15.4" x14ac:dyDescent="0.45">
      <c r="A134" s="13" t="s">
        <v>3</v>
      </c>
      <c r="B134" s="35"/>
      <c r="C134" s="13" t="s">
        <v>5</v>
      </c>
      <c r="D134" s="40"/>
      <c r="F134" s="62" t="s">
        <v>126</v>
      </c>
      <c r="G134" s="63">
        <f>G108</f>
        <v>60000</v>
      </c>
      <c r="H134" s="50"/>
      <c r="I134" s="50"/>
    </row>
    <row r="135" spans="1:9" ht="15.4" x14ac:dyDescent="0.45">
      <c r="A135" s="2" t="s">
        <v>12</v>
      </c>
      <c r="B135" s="35">
        <f>B109</f>
        <v>0</v>
      </c>
      <c r="C135" s="2" t="s">
        <v>18</v>
      </c>
      <c r="D135" s="40">
        <f>D109</f>
        <v>200000</v>
      </c>
      <c r="F135" s="57" t="s">
        <v>128</v>
      </c>
      <c r="G135" s="68">
        <f>G109+9200</f>
        <v>47200</v>
      </c>
      <c r="H135" s="8"/>
      <c r="I135" s="51"/>
    </row>
    <row r="136" spans="1:9" ht="15.75" thickBot="1" x14ac:dyDescent="0.5">
      <c r="A136" s="2" t="s">
        <v>13</v>
      </c>
      <c r="B136" s="35">
        <f>B110</f>
        <v>0</v>
      </c>
      <c r="C136" s="13" t="s">
        <v>19</v>
      </c>
      <c r="D136" s="42">
        <f>G150</f>
        <v>-7200</v>
      </c>
      <c r="F136" s="57" t="s">
        <v>127</v>
      </c>
      <c r="G136" s="63">
        <f>G110</f>
        <v>200000</v>
      </c>
      <c r="H136" s="8"/>
      <c r="I136" s="56"/>
    </row>
    <row r="137" spans="1:9" ht="15.75" thickBot="1" x14ac:dyDescent="0.5">
      <c r="A137" s="2" t="s">
        <v>14</v>
      </c>
      <c r="B137" s="35">
        <f>B111</f>
        <v>170000</v>
      </c>
      <c r="C137" s="13"/>
      <c r="D137" s="40"/>
      <c r="F137" s="59" t="s">
        <v>83</v>
      </c>
      <c r="G137" s="64">
        <f>G132-G134-G135-G136</f>
        <v>-7200</v>
      </c>
      <c r="H137" s="8"/>
      <c r="I137" s="51"/>
    </row>
    <row r="138" spans="1:9" ht="15.75" thickBot="1" x14ac:dyDescent="0.5">
      <c r="A138" s="13"/>
      <c r="B138" s="34"/>
      <c r="C138" s="13"/>
      <c r="D138" s="34"/>
      <c r="F138" s="57"/>
      <c r="G138" s="63"/>
      <c r="H138" s="8"/>
      <c r="I138" s="51"/>
    </row>
    <row r="139" spans="1:9" ht="15.75" thickBot="1" x14ac:dyDescent="0.5">
      <c r="A139" s="7" t="s">
        <v>7</v>
      </c>
      <c r="B139" s="33">
        <f>SUM(B135:B138)</f>
        <v>170000</v>
      </c>
      <c r="C139" s="7" t="s">
        <v>7</v>
      </c>
      <c r="D139" s="33">
        <f>SUM(D135:D138)</f>
        <v>192800</v>
      </c>
      <c r="F139" s="62" t="s">
        <v>84</v>
      </c>
      <c r="G139" s="63"/>
      <c r="H139" s="8"/>
      <c r="I139" s="51"/>
    </row>
    <row r="140" spans="1:9" ht="15.75" thickBot="1" x14ac:dyDescent="0.5">
      <c r="B140" s="35"/>
      <c r="C140" s="13"/>
      <c r="D140" s="40"/>
      <c r="F140" s="57" t="s">
        <v>85</v>
      </c>
      <c r="G140" s="63"/>
      <c r="H140" s="8"/>
      <c r="I140" s="51"/>
    </row>
    <row r="141" spans="1:9" ht="15.4" thickBot="1" x14ac:dyDescent="0.45">
      <c r="A141" s="13" t="s">
        <v>4</v>
      </c>
      <c r="B141" s="35"/>
      <c r="C141" s="13" t="s">
        <v>6</v>
      </c>
      <c r="D141" s="40"/>
      <c r="F141" s="59" t="s">
        <v>86</v>
      </c>
      <c r="G141" s="64">
        <f>G137+G139-G140</f>
        <v>-7200</v>
      </c>
      <c r="H141" s="8"/>
      <c r="I141" s="51"/>
    </row>
    <row r="142" spans="1:9" ht="15.4" x14ac:dyDescent="0.45">
      <c r="A142" s="2" t="s">
        <v>15</v>
      </c>
      <c r="B142" s="35">
        <f>B116</f>
        <v>20000</v>
      </c>
      <c r="C142" s="2" t="s">
        <v>22</v>
      </c>
      <c r="D142" s="40">
        <f>D116</f>
        <v>0</v>
      </c>
      <c r="F142" s="57"/>
      <c r="G142" s="63"/>
      <c r="H142" s="8"/>
      <c r="I142" s="51"/>
    </row>
    <row r="143" spans="1:9" ht="15.4" x14ac:dyDescent="0.45">
      <c r="A143" s="2" t="s">
        <v>16</v>
      </c>
      <c r="B143" s="35">
        <f>B117</f>
        <v>200000</v>
      </c>
      <c r="C143" s="2" t="s">
        <v>20</v>
      </c>
      <c r="D143" s="40">
        <f>D117</f>
        <v>80000</v>
      </c>
      <c r="F143" s="57" t="s">
        <v>11</v>
      </c>
      <c r="G143" s="63"/>
      <c r="H143" s="8"/>
      <c r="I143" s="51"/>
    </row>
    <row r="144" spans="1:9" ht="15.75" thickBot="1" x14ac:dyDescent="0.5">
      <c r="A144" s="2" t="s">
        <v>17</v>
      </c>
      <c r="B144" s="37">
        <f>B118</f>
        <v>0</v>
      </c>
      <c r="C144" s="2" t="s">
        <v>21</v>
      </c>
      <c r="D144" s="41">
        <f>D118+9200</f>
        <v>117200</v>
      </c>
      <c r="F144" s="57" t="s">
        <v>10</v>
      </c>
      <c r="G144" s="63"/>
      <c r="H144" s="8"/>
      <c r="I144" s="51"/>
    </row>
    <row r="145" spans="1:9" ht="15.75" thickBot="1" x14ac:dyDescent="0.5">
      <c r="A145" s="2"/>
      <c r="B145" s="34"/>
      <c r="C145" s="2"/>
      <c r="D145" s="34"/>
      <c r="F145" s="59" t="s">
        <v>87</v>
      </c>
      <c r="G145" s="64">
        <f>G143-G144</f>
        <v>0</v>
      </c>
      <c r="H145" s="8"/>
      <c r="I145" s="53"/>
    </row>
    <row r="146" spans="1:9" ht="15.75" thickBot="1" x14ac:dyDescent="0.5">
      <c r="A146" s="7" t="s">
        <v>8</v>
      </c>
      <c r="B146" s="33">
        <f>SUM(B142:B145)</f>
        <v>220000</v>
      </c>
      <c r="C146" s="7" t="s">
        <v>8</v>
      </c>
      <c r="D146" s="33">
        <f>SUM(D142:D145)</f>
        <v>197200</v>
      </c>
      <c r="F146" s="65"/>
      <c r="G146" s="63"/>
      <c r="H146" s="54"/>
      <c r="I146" s="55"/>
    </row>
    <row r="147" spans="1:9" ht="15.4" x14ac:dyDescent="0.45">
      <c r="A147" s="2"/>
      <c r="B147" s="35"/>
      <c r="C147" s="2"/>
      <c r="D147" s="40"/>
      <c r="F147" s="57" t="s">
        <v>88</v>
      </c>
      <c r="G147" s="63"/>
      <c r="H147" s="8"/>
      <c r="I147" s="8"/>
    </row>
    <row r="148" spans="1:9" ht="15.4" x14ac:dyDescent="0.45">
      <c r="A148" s="2"/>
      <c r="B148" s="35"/>
      <c r="C148" s="2"/>
      <c r="D148" s="40"/>
      <c r="F148" s="57" t="s">
        <v>89</v>
      </c>
      <c r="G148" s="63"/>
      <c r="H148" s="8"/>
      <c r="I148" s="53"/>
    </row>
    <row r="149" spans="1:9" ht="15.75" thickBot="1" x14ac:dyDescent="0.5">
      <c r="A149" s="2"/>
      <c r="B149" s="35"/>
      <c r="C149" s="2"/>
      <c r="D149" s="34"/>
      <c r="F149" s="57"/>
      <c r="G149" s="63"/>
      <c r="H149" s="8"/>
      <c r="I149" s="8"/>
    </row>
    <row r="150" spans="1:9" ht="15.4" thickBot="1" x14ac:dyDescent="0.45">
      <c r="A150" s="7" t="s">
        <v>23</v>
      </c>
      <c r="B150" s="36">
        <f>B139+B146</f>
        <v>390000</v>
      </c>
      <c r="C150" s="7" t="s">
        <v>23</v>
      </c>
      <c r="D150" s="40">
        <f>D139+D146</f>
        <v>390000</v>
      </c>
      <c r="F150" s="59" t="s">
        <v>90</v>
      </c>
      <c r="G150" s="64">
        <f>G141+G145-G147-G148</f>
        <v>-7200</v>
      </c>
      <c r="H150" s="8"/>
      <c r="I150" s="8"/>
    </row>
    <row r="151" spans="1:9" ht="15.75" thickBot="1" x14ac:dyDescent="0.5">
      <c r="A151" s="3"/>
      <c r="B151" s="34"/>
      <c r="C151" s="3"/>
      <c r="D151" s="39"/>
      <c r="F151" s="66"/>
      <c r="G151" s="67"/>
      <c r="H151" s="8"/>
      <c r="I151" s="8"/>
    </row>
    <row r="152" spans="1:9" x14ac:dyDescent="0.4">
      <c r="A152" s="31" t="s">
        <v>42</v>
      </c>
      <c r="F152" s="8"/>
      <c r="G152" s="8"/>
      <c r="H152" s="8"/>
      <c r="I152" s="8"/>
    </row>
    <row r="153" spans="1:9" ht="15.4" x14ac:dyDescent="0.45">
      <c r="A153" s="77" t="s">
        <v>121</v>
      </c>
      <c r="F153" s="8"/>
      <c r="G153" s="8"/>
      <c r="H153" s="8"/>
      <c r="I153" s="8"/>
    </row>
    <row r="154" spans="1:9" x14ac:dyDescent="0.4">
      <c r="F154" s="8"/>
      <c r="G154" s="8"/>
      <c r="H154" s="8"/>
      <c r="I154" s="8"/>
    </row>
    <row r="155" spans="1:9" x14ac:dyDescent="0.4">
      <c r="F155" s="8"/>
      <c r="G155" s="8"/>
      <c r="H155" s="8"/>
      <c r="I155" s="8"/>
    </row>
    <row r="156" spans="1:9" ht="18.75" thickBot="1" x14ac:dyDescent="0.75">
      <c r="A156" s="80" t="s">
        <v>43</v>
      </c>
      <c r="B156" s="81"/>
      <c r="C156" s="81"/>
      <c r="D156" s="81"/>
      <c r="F156" s="82" t="s">
        <v>96</v>
      </c>
      <c r="G156" s="82"/>
      <c r="H156" s="8"/>
      <c r="I156" s="8"/>
    </row>
    <row r="157" spans="1:9" ht="18.75" thickBot="1" x14ac:dyDescent="0.75">
      <c r="A157" s="10" t="s">
        <v>1</v>
      </c>
      <c r="B157" s="33"/>
      <c r="C157" s="11" t="s">
        <v>2</v>
      </c>
      <c r="D157" s="38"/>
      <c r="F157" s="57"/>
      <c r="G157" s="58" t="s">
        <v>0</v>
      </c>
      <c r="H157" s="48"/>
      <c r="I157" s="48"/>
    </row>
    <row r="158" spans="1:9" ht="15.75" thickBot="1" x14ac:dyDescent="0.5">
      <c r="A158" s="3"/>
      <c r="B158" s="34" t="s">
        <v>0</v>
      </c>
      <c r="C158" s="3"/>
      <c r="D158" s="39" t="s">
        <v>0</v>
      </c>
      <c r="F158" s="59" t="s">
        <v>81</v>
      </c>
      <c r="G158" s="60">
        <f>G132</f>
        <v>300000</v>
      </c>
      <c r="H158" s="8"/>
      <c r="I158" s="8"/>
    </row>
    <row r="159" spans="1:9" ht="15.4" x14ac:dyDescent="0.45">
      <c r="A159" s="12"/>
      <c r="B159" s="35"/>
      <c r="C159" s="12"/>
      <c r="D159" s="40"/>
      <c r="F159" s="57"/>
      <c r="G159" s="61"/>
      <c r="H159" s="49"/>
      <c r="I159" s="8"/>
    </row>
    <row r="160" spans="1:9" ht="15.4" x14ac:dyDescent="0.45">
      <c r="A160" s="13" t="s">
        <v>3</v>
      </c>
      <c r="B160" s="35"/>
      <c r="C160" s="13" t="s">
        <v>5</v>
      </c>
      <c r="D160" s="40"/>
      <c r="F160" s="62" t="s">
        <v>126</v>
      </c>
      <c r="G160" s="63">
        <f>G134</f>
        <v>60000</v>
      </c>
      <c r="H160" s="50"/>
      <c r="I160" s="50"/>
    </row>
    <row r="161" spans="1:9" ht="15.4" x14ac:dyDescent="0.45">
      <c r="A161" s="2" t="s">
        <v>12</v>
      </c>
      <c r="B161" s="35">
        <f>B135</f>
        <v>0</v>
      </c>
      <c r="C161" s="2" t="s">
        <v>18</v>
      </c>
      <c r="D161" s="40">
        <f>D135</f>
        <v>200000</v>
      </c>
      <c r="F161" s="57" t="s">
        <v>129</v>
      </c>
      <c r="G161" s="63">
        <f>G135</f>
        <v>47200</v>
      </c>
      <c r="H161" s="8"/>
      <c r="I161" s="51"/>
    </row>
    <row r="162" spans="1:9" ht="15.75" thickBot="1" x14ac:dyDescent="0.5">
      <c r="A162" s="2" t="s">
        <v>13</v>
      </c>
      <c r="B162" s="35">
        <f>B136</f>
        <v>0</v>
      </c>
      <c r="C162" s="13" t="s">
        <v>19</v>
      </c>
      <c r="D162" s="42">
        <f>G176</f>
        <v>-10000</v>
      </c>
      <c r="F162" s="57" t="s">
        <v>127</v>
      </c>
      <c r="G162" s="63">
        <f>G136</f>
        <v>200000</v>
      </c>
      <c r="H162" s="8"/>
      <c r="I162" s="56"/>
    </row>
    <row r="163" spans="1:9" ht="15.75" thickBot="1" x14ac:dyDescent="0.5">
      <c r="A163" s="2" t="s">
        <v>14</v>
      </c>
      <c r="B163" s="37">
        <f>B137-2800</f>
        <v>167200</v>
      </c>
      <c r="C163" s="13"/>
      <c r="D163" s="40"/>
      <c r="F163" s="59" t="s">
        <v>83</v>
      </c>
      <c r="G163" s="64">
        <f>G158-G160-G161-G162</f>
        <v>-7200</v>
      </c>
      <c r="H163" s="8"/>
      <c r="I163" s="51"/>
    </row>
    <row r="164" spans="1:9" ht="15.75" thickBot="1" x14ac:dyDescent="0.5">
      <c r="A164" s="13"/>
      <c r="B164" s="34"/>
      <c r="C164" s="13"/>
      <c r="D164" s="34"/>
      <c r="F164" s="57"/>
      <c r="G164" s="63"/>
      <c r="H164" s="8"/>
      <c r="I164" s="51"/>
    </row>
    <row r="165" spans="1:9" ht="15.75" thickBot="1" x14ac:dyDescent="0.5">
      <c r="A165" s="7" t="s">
        <v>7</v>
      </c>
      <c r="B165" s="33">
        <f>SUM(B161:B164)</f>
        <v>167200</v>
      </c>
      <c r="C165" s="7" t="s">
        <v>7</v>
      </c>
      <c r="D165" s="33">
        <f>SUM(D161:D164)</f>
        <v>190000</v>
      </c>
      <c r="F165" s="62" t="s">
        <v>84</v>
      </c>
      <c r="G165" s="63"/>
      <c r="H165" s="8"/>
      <c r="I165" s="51"/>
    </row>
    <row r="166" spans="1:9" ht="15.75" thickBot="1" x14ac:dyDescent="0.5">
      <c r="B166" s="35"/>
      <c r="C166" s="13"/>
      <c r="D166" s="40"/>
      <c r="F166" s="57" t="s">
        <v>85</v>
      </c>
      <c r="G166" s="68">
        <v>2800</v>
      </c>
      <c r="H166" s="8"/>
      <c r="I166" s="51"/>
    </row>
    <row r="167" spans="1:9" ht="15.4" thickBot="1" x14ac:dyDescent="0.45">
      <c r="A167" s="13" t="s">
        <v>4</v>
      </c>
      <c r="B167" s="35"/>
      <c r="C167" s="13" t="s">
        <v>6</v>
      </c>
      <c r="D167" s="40"/>
      <c r="F167" s="59" t="s">
        <v>86</v>
      </c>
      <c r="G167" s="64">
        <f>G163+G165-G166</f>
        <v>-10000</v>
      </c>
      <c r="H167" s="8"/>
      <c r="I167" s="51"/>
    </row>
    <row r="168" spans="1:9" ht="15.4" x14ac:dyDescent="0.45">
      <c r="A168" s="2" t="s">
        <v>15</v>
      </c>
      <c r="B168" s="35">
        <f>B142</f>
        <v>20000</v>
      </c>
      <c r="C168" s="2" t="s">
        <v>22</v>
      </c>
      <c r="D168" s="40">
        <f>D142</f>
        <v>0</v>
      </c>
      <c r="F168" s="57"/>
      <c r="G168" s="63"/>
      <c r="H168" s="8"/>
      <c r="I168" s="51"/>
    </row>
    <row r="169" spans="1:9" ht="15.4" x14ac:dyDescent="0.45">
      <c r="A169" s="2" t="s">
        <v>16</v>
      </c>
      <c r="B169" s="35">
        <f>B143</f>
        <v>200000</v>
      </c>
      <c r="C169" s="2" t="s">
        <v>20</v>
      </c>
      <c r="D169" s="40">
        <f>D143</f>
        <v>80000</v>
      </c>
      <c r="F169" s="57" t="s">
        <v>11</v>
      </c>
      <c r="G169" s="63"/>
      <c r="H169" s="8"/>
      <c r="I169" s="51"/>
    </row>
    <row r="170" spans="1:9" ht="15.75" thickBot="1" x14ac:dyDescent="0.5">
      <c r="A170" s="2" t="s">
        <v>17</v>
      </c>
      <c r="B170" s="37">
        <f>B144</f>
        <v>0</v>
      </c>
      <c r="C170" s="2" t="s">
        <v>21</v>
      </c>
      <c r="D170" s="40">
        <f>D144</f>
        <v>117200</v>
      </c>
      <c r="F170" s="57" t="s">
        <v>10</v>
      </c>
      <c r="G170" s="63"/>
      <c r="H170" s="8"/>
      <c r="I170" s="51"/>
    </row>
    <row r="171" spans="1:9" ht="15.75" thickBot="1" x14ac:dyDescent="0.5">
      <c r="A171" s="2"/>
      <c r="B171" s="34"/>
      <c r="C171" s="2"/>
      <c r="D171" s="34"/>
      <c r="F171" s="59" t="s">
        <v>87</v>
      </c>
      <c r="G171" s="64">
        <f>G169-G170</f>
        <v>0</v>
      </c>
      <c r="H171" s="8"/>
      <c r="I171" s="53"/>
    </row>
    <row r="172" spans="1:9" ht="15.75" thickBot="1" x14ac:dyDescent="0.5">
      <c r="A172" s="7" t="s">
        <v>8</v>
      </c>
      <c r="B172" s="33">
        <f>SUM(B168:B171)</f>
        <v>220000</v>
      </c>
      <c r="C172" s="7" t="s">
        <v>8</v>
      </c>
      <c r="D172" s="33">
        <f>SUM(D168:D171)</f>
        <v>197200</v>
      </c>
      <c r="F172" s="65"/>
      <c r="G172" s="63"/>
      <c r="H172" s="54"/>
      <c r="I172" s="55"/>
    </row>
    <row r="173" spans="1:9" ht="15.4" x14ac:dyDescent="0.45">
      <c r="A173" s="2"/>
      <c r="B173" s="35"/>
      <c r="C173" s="2"/>
      <c r="D173" s="40"/>
      <c r="F173" s="57" t="s">
        <v>88</v>
      </c>
      <c r="G173" s="63"/>
      <c r="H173" s="8"/>
      <c r="I173" s="8"/>
    </row>
    <row r="174" spans="1:9" ht="15.4" x14ac:dyDescent="0.45">
      <c r="A174" s="2"/>
      <c r="B174" s="35"/>
      <c r="C174" s="2"/>
      <c r="D174" s="40"/>
      <c r="F174" s="57" t="s">
        <v>89</v>
      </c>
      <c r="G174" s="63"/>
      <c r="H174" s="8"/>
      <c r="I174" s="53"/>
    </row>
    <row r="175" spans="1:9" ht="15.75" thickBot="1" x14ac:dyDescent="0.5">
      <c r="A175" s="2"/>
      <c r="B175" s="35"/>
      <c r="C175" s="2"/>
      <c r="D175" s="34"/>
      <c r="F175" s="57"/>
      <c r="G175" s="63"/>
      <c r="H175" s="8"/>
      <c r="I175" s="8"/>
    </row>
    <row r="176" spans="1:9" ht="15.4" thickBot="1" x14ac:dyDescent="0.45">
      <c r="A176" s="7" t="s">
        <v>23</v>
      </c>
      <c r="B176" s="36">
        <f>B165+B172</f>
        <v>387200</v>
      </c>
      <c r="C176" s="7" t="s">
        <v>23</v>
      </c>
      <c r="D176" s="40">
        <f>D165+D172</f>
        <v>387200</v>
      </c>
      <c r="F176" s="59" t="s">
        <v>90</v>
      </c>
      <c r="G176" s="64">
        <f>G167+G171-G173-G174</f>
        <v>-10000</v>
      </c>
      <c r="H176" s="8"/>
      <c r="I176" s="8"/>
    </row>
    <row r="177" spans="1:9" ht="15.75" thickBot="1" x14ac:dyDescent="0.5">
      <c r="A177" s="3"/>
      <c r="B177" s="34"/>
      <c r="C177" s="3"/>
      <c r="D177" s="39"/>
      <c r="F177" s="66"/>
      <c r="G177" s="67"/>
      <c r="H177" s="8"/>
      <c r="I177" s="8"/>
    </row>
    <row r="178" spans="1:9" x14ac:dyDescent="0.4">
      <c r="A178" s="31" t="s">
        <v>97</v>
      </c>
      <c r="F178" s="8"/>
      <c r="G178" s="8"/>
      <c r="H178" s="8"/>
      <c r="I178" s="8"/>
    </row>
    <row r="179" spans="1:9" x14ac:dyDescent="0.4">
      <c r="F179" s="8"/>
      <c r="G179" s="8"/>
      <c r="H179" s="8"/>
      <c r="I179" s="8"/>
    </row>
    <row r="180" spans="1:9" x14ac:dyDescent="0.4">
      <c r="F180" s="8"/>
      <c r="G180" s="8"/>
      <c r="H180" s="8"/>
      <c r="I180" s="8"/>
    </row>
    <row r="181" spans="1:9" x14ac:dyDescent="0.4">
      <c r="F181" s="8"/>
      <c r="G181" s="8"/>
      <c r="H181" s="8"/>
      <c r="I181" s="8"/>
    </row>
    <row r="182" spans="1:9" ht="18.75" thickBot="1" x14ac:dyDescent="0.75">
      <c r="A182" s="80" t="s">
        <v>45</v>
      </c>
      <c r="B182" s="81"/>
      <c r="C182" s="81"/>
      <c r="D182" s="81"/>
      <c r="F182" s="82" t="s">
        <v>98</v>
      </c>
      <c r="G182" s="82"/>
      <c r="H182" s="8"/>
      <c r="I182" s="8"/>
    </row>
    <row r="183" spans="1:9" ht="18.75" thickBot="1" x14ac:dyDescent="0.75">
      <c r="A183" s="10" t="s">
        <v>1</v>
      </c>
      <c r="B183" s="33"/>
      <c r="C183" s="11" t="s">
        <v>2</v>
      </c>
      <c r="D183" s="38"/>
      <c r="F183" s="57"/>
      <c r="G183" s="58" t="s">
        <v>0</v>
      </c>
      <c r="H183" s="48"/>
      <c r="I183" s="48"/>
    </row>
    <row r="184" spans="1:9" ht="15.75" thickBot="1" x14ac:dyDescent="0.5">
      <c r="A184" s="3"/>
      <c r="B184" s="34" t="s">
        <v>0</v>
      </c>
      <c r="C184" s="3"/>
      <c r="D184" s="39" t="s">
        <v>0</v>
      </c>
      <c r="F184" s="59" t="s">
        <v>81</v>
      </c>
      <c r="G184" s="60">
        <f>G158</f>
        <v>300000</v>
      </c>
      <c r="H184" s="8"/>
      <c r="I184" s="8"/>
    </row>
    <row r="185" spans="1:9" ht="15.4" x14ac:dyDescent="0.45">
      <c r="A185" s="12"/>
      <c r="B185" s="35"/>
      <c r="C185" s="12"/>
      <c r="D185" s="40"/>
      <c r="F185" s="57"/>
      <c r="G185" s="61"/>
      <c r="H185" s="49"/>
      <c r="I185" s="8"/>
    </row>
    <row r="186" spans="1:9" ht="15.4" x14ac:dyDescent="0.45">
      <c r="A186" s="13" t="s">
        <v>3</v>
      </c>
      <c r="B186" s="35"/>
      <c r="C186" s="13" t="s">
        <v>5</v>
      </c>
      <c r="D186" s="40"/>
      <c r="F186" s="62" t="s">
        <v>126</v>
      </c>
      <c r="G186" s="63">
        <f>G160</f>
        <v>60000</v>
      </c>
      <c r="H186" s="50"/>
      <c r="I186" s="50"/>
    </row>
    <row r="187" spans="1:9" ht="15.4" x14ac:dyDescent="0.45">
      <c r="A187" s="2" t="s">
        <v>12</v>
      </c>
      <c r="B187" s="35">
        <f>B161</f>
        <v>0</v>
      </c>
      <c r="C187" s="2" t="s">
        <v>18</v>
      </c>
      <c r="D187" s="40">
        <f>D161</f>
        <v>200000</v>
      </c>
      <c r="F187" s="57" t="s">
        <v>129</v>
      </c>
      <c r="G187" s="63">
        <f>G161</f>
        <v>47200</v>
      </c>
      <c r="H187" s="8"/>
      <c r="I187" s="51"/>
    </row>
    <row r="188" spans="1:9" ht="15.75" thickBot="1" x14ac:dyDescent="0.5">
      <c r="A188" s="2" t="s">
        <v>13</v>
      </c>
      <c r="B188" s="35">
        <f>B162</f>
        <v>0</v>
      </c>
      <c r="C188" s="13" t="s">
        <v>19</v>
      </c>
      <c r="D188" s="42">
        <f>G202</f>
        <v>-10000</v>
      </c>
      <c r="F188" s="57" t="s">
        <v>127</v>
      </c>
      <c r="G188" s="63">
        <f>G162</f>
        <v>200000</v>
      </c>
      <c r="H188" s="8"/>
      <c r="I188" s="56"/>
    </row>
    <row r="189" spans="1:9" ht="15.75" thickBot="1" x14ac:dyDescent="0.5">
      <c r="A189" s="2" t="s">
        <v>14</v>
      </c>
      <c r="B189" s="35">
        <f>B163</f>
        <v>167200</v>
      </c>
      <c r="C189" s="13"/>
      <c r="D189" s="40"/>
      <c r="F189" s="59" t="s">
        <v>83</v>
      </c>
      <c r="G189" s="64">
        <f>G184-G186-G187-G188</f>
        <v>-7200</v>
      </c>
      <c r="H189" s="8"/>
      <c r="I189" s="51"/>
    </row>
    <row r="190" spans="1:9" ht="15.75" thickBot="1" x14ac:dyDescent="0.5">
      <c r="A190" s="13"/>
      <c r="B190" s="34"/>
      <c r="C190" s="13"/>
      <c r="D190" s="34"/>
      <c r="F190" s="57"/>
      <c r="G190" s="63"/>
      <c r="H190" s="8"/>
      <c r="I190" s="51"/>
    </row>
    <row r="191" spans="1:9" ht="15.75" thickBot="1" x14ac:dyDescent="0.5">
      <c r="A191" s="7" t="s">
        <v>7</v>
      </c>
      <c r="B191" s="33">
        <f>SUM(B187:B190)</f>
        <v>167200</v>
      </c>
      <c r="C191" s="7" t="s">
        <v>7</v>
      </c>
      <c r="D191" s="33">
        <f>SUM(D187:D190)</f>
        <v>190000</v>
      </c>
      <c r="F191" s="62" t="s">
        <v>84</v>
      </c>
      <c r="G191" s="63"/>
      <c r="H191" s="8"/>
      <c r="I191" s="51"/>
    </row>
    <row r="192" spans="1:9" ht="15.75" thickBot="1" x14ac:dyDescent="0.5">
      <c r="B192" s="35"/>
      <c r="C192" s="13"/>
      <c r="D192" s="40"/>
      <c r="F192" s="57" t="s">
        <v>85</v>
      </c>
      <c r="G192" s="63">
        <v>2800</v>
      </c>
      <c r="H192" s="8"/>
      <c r="I192" s="51"/>
    </row>
    <row r="193" spans="1:9" ht="15.4" thickBot="1" x14ac:dyDescent="0.45">
      <c r="A193" s="13" t="s">
        <v>4</v>
      </c>
      <c r="B193" s="35"/>
      <c r="C193" s="13" t="s">
        <v>6</v>
      </c>
      <c r="D193" s="40"/>
      <c r="F193" s="59" t="s">
        <v>86</v>
      </c>
      <c r="G193" s="64">
        <f>G189+G191-G192</f>
        <v>-10000</v>
      </c>
      <c r="H193" s="8"/>
      <c r="I193" s="51"/>
    </row>
    <row r="194" spans="1:9" ht="15.4" x14ac:dyDescent="0.45">
      <c r="A194" s="2" t="s">
        <v>15</v>
      </c>
      <c r="B194" s="37">
        <f>B168+40000</f>
        <v>60000</v>
      </c>
      <c r="C194" s="2" t="s">
        <v>22</v>
      </c>
      <c r="D194" s="40">
        <f>D168</f>
        <v>0</v>
      </c>
      <c r="F194" s="57"/>
      <c r="G194" s="63"/>
      <c r="H194" s="8"/>
      <c r="I194" s="51"/>
    </row>
    <row r="195" spans="1:9" ht="15.4" x14ac:dyDescent="0.45">
      <c r="A195" s="2" t="s">
        <v>16</v>
      </c>
      <c r="B195" s="35">
        <f>B169</f>
        <v>200000</v>
      </c>
      <c r="C195" s="2" t="s">
        <v>20</v>
      </c>
      <c r="D195" s="41">
        <f>D169+40000</f>
        <v>120000</v>
      </c>
      <c r="F195" s="57" t="s">
        <v>11</v>
      </c>
      <c r="G195" s="63"/>
      <c r="H195" s="8"/>
      <c r="I195" s="51"/>
    </row>
    <row r="196" spans="1:9" ht="15.75" thickBot="1" x14ac:dyDescent="0.5">
      <c r="A196" s="2" t="s">
        <v>17</v>
      </c>
      <c r="B196" s="37">
        <f>B170</f>
        <v>0</v>
      </c>
      <c r="C196" s="2" t="s">
        <v>21</v>
      </c>
      <c r="D196" s="40">
        <f>D170</f>
        <v>117200</v>
      </c>
      <c r="F196" s="57" t="s">
        <v>10</v>
      </c>
      <c r="G196" s="63"/>
      <c r="H196" s="8"/>
      <c r="I196" s="51"/>
    </row>
    <row r="197" spans="1:9" ht="15.75" thickBot="1" x14ac:dyDescent="0.5">
      <c r="A197" s="2"/>
      <c r="B197" s="34"/>
      <c r="C197" s="2"/>
      <c r="D197" s="34"/>
      <c r="F197" s="59" t="s">
        <v>87</v>
      </c>
      <c r="G197" s="64">
        <f>G195-G196</f>
        <v>0</v>
      </c>
      <c r="H197" s="8"/>
      <c r="I197" s="53"/>
    </row>
    <row r="198" spans="1:9" ht="15.75" thickBot="1" x14ac:dyDescent="0.5">
      <c r="A198" s="7" t="s">
        <v>8</v>
      </c>
      <c r="B198" s="33">
        <f>SUM(B194:B197)</f>
        <v>260000</v>
      </c>
      <c r="C198" s="7" t="s">
        <v>8</v>
      </c>
      <c r="D198" s="33">
        <f>SUM(D194:D197)</f>
        <v>237200</v>
      </c>
      <c r="F198" s="65"/>
      <c r="G198" s="63"/>
      <c r="H198" s="54"/>
      <c r="I198" s="55"/>
    </row>
    <row r="199" spans="1:9" ht="15.4" x14ac:dyDescent="0.45">
      <c r="A199" s="2"/>
      <c r="B199" s="35"/>
      <c r="C199" s="2"/>
      <c r="D199" s="40"/>
      <c r="F199" s="57" t="s">
        <v>88</v>
      </c>
      <c r="G199" s="63"/>
      <c r="H199" s="8"/>
      <c r="I199" s="8"/>
    </row>
    <row r="200" spans="1:9" ht="15.4" x14ac:dyDescent="0.45">
      <c r="A200" s="2"/>
      <c r="B200" s="35"/>
      <c r="C200" s="2"/>
      <c r="D200" s="40"/>
      <c r="F200" s="57" t="s">
        <v>89</v>
      </c>
      <c r="G200" s="63"/>
      <c r="H200" s="8"/>
      <c r="I200" s="53"/>
    </row>
    <row r="201" spans="1:9" ht="15.75" thickBot="1" x14ac:dyDescent="0.5">
      <c r="A201" s="2"/>
      <c r="B201" s="35"/>
      <c r="C201" s="2"/>
      <c r="D201" s="34"/>
      <c r="F201" s="57"/>
      <c r="G201" s="63"/>
      <c r="H201" s="8"/>
      <c r="I201" s="8"/>
    </row>
    <row r="202" spans="1:9" ht="15.4" thickBot="1" x14ac:dyDescent="0.45">
      <c r="A202" s="7" t="s">
        <v>23</v>
      </c>
      <c r="B202" s="36">
        <f>B191+B198</f>
        <v>427200</v>
      </c>
      <c r="C202" s="7" t="s">
        <v>23</v>
      </c>
      <c r="D202" s="40">
        <f>D191+D198</f>
        <v>427200</v>
      </c>
      <c r="F202" s="59" t="s">
        <v>90</v>
      </c>
      <c r="G202" s="64">
        <f>G193+G197-G199-G200</f>
        <v>-10000</v>
      </c>
      <c r="H202" s="8"/>
      <c r="I202" s="8"/>
    </row>
    <row r="203" spans="1:9" ht="15.75" thickBot="1" x14ac:dyDescent="0.5">
      <c r="A203" s="3"/>
      <c r="B203" s="34"/>
      <c r="C203" s="3"/>
      <c r="D203" s="39"/>
      <c r="F203" s="66"/>
      <c r="G203" s="67"/>
      <c r="H203" s="8"/>
      <c r="I203" s="8"/>
    </row>
    <row r="204" spans="1:9" x14ac:dyDescent="0.4">
      <c r="A204" s="31" t="s">
        <v>47</v>
      </c>
    </row>
  </sheetData>
  <mergeCells count="15">
    <mergeCell ref="A156:D156"/>
    <mergeCell ref="A182:D182"/>
    <mergeCell ref="F156:G156"/>
    <mergeCell ref="F182:G182"/>
    <mergeCell ref="F27:G27"/>
    <mergeCell ref="F52:G52"/>
    <mergeCell ref="F78:G78"/>
    <mergeCell ref="F104:G104"/>
    <mergeCell ref="F130:G130"/>
    <mergeCell ref="A3:D3"/>
    <mergeCell ref="A27:D27"/>
    <mergeCell ref="A130:D130"/>
    <mergeCell ref="A52:D52"/>
    <mergeCell ref="A78:D78"/>
    <mergeCell ref="A104:D104"/>
  </mergeCells>
  <phoneticPr fontId="0" type="noConversion"/>
  <printOptions horizontalCentered="1" verticalCentered="1"/>
  <pageMargins left="0.34000000000000008" right="0.23000000000000004" top="0.28000000000000003" bottom="0.31" header="0.51" footer="0.24000000000000002"/>
  <pageSetup paperSize="9" scale="70" orientation="landscape" horizontalDpi="4294967293" verticalDpi="4294967293"/>
  <extLst>
    <ext xmlns:mx="http://schemas.microsoft.com/office/mac/excel/2008/main" uri="{64002731-A6B0-56B0-2670-7721B7C09600}">
      <mx:PLV Mode="0" OnePage="0" WScale="65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07"/>
  <sheetViews>
    <sheetView topLeftCell="A211" zoomScale="80" zoomScaleNormal="80" zoomScalePageLayoutView="80" workbookViewId="0">
      <selection activeCell="A230" sqref="A230:G303"/>
    </sheetView>
  </sheetViews>
  <sheetFormatPr baseColWidth="10" defaultColWidth="34.1328125" defaultRowHeight="15" x14ac:dyDescent="0.4"/>
  <cols>
    <col min="1" max="1" width="32.1328125" style="9" customWidth="1"/>
    <col min="2" max="2" width="16.46484375" style="32" customWidth="1"/>
    <col min="3" max="3" width="32.46484375" style="9" customWidth="1"/>
    <col min="4" max="4" width="16.46484375" style="32" customWidth="1"/>
    <col min="5" max="5" width="10.1328125" style="9" customWidth="1"/>
    <col min="6" max="6" width="37.1328125" style="9" customWidth="1"/>
    <col min="7" max="7" width="23.33203125" style="9" customWidth="1"/>
    <col min="8" max="8" width="28.1328125" style="9" customWidth="1"/>
    <col min="9" max="9" width="21" style="9" customWidth="1"/>
    <col min="10" max="16384" width="34.1328125" style="9"/>
  </cols>
  <sheetData>
    <row r="1" spans="1:9" x14ac:dyDescent="0.4">
      <c r="A1" s="8"/>
    </row>
    <row r="3" spans="1:9" ht="18.75" thickBot="1" x14ac:dyDescent="0.75">
      <c r="A3" s="80" t="s">
        <v>48</v>
      </c>
      <c r="B3" s="81"/>
      <c r="C3" s="81"/>
      <c r="D3" s="81"/>
      <c r="F3" s="82" t="s">
        <v>99</v>
      </c>
      <c r="G3" s="82"/>
    </row>
    <row r="4" spans="1:9" ht="18.75" thickBot="1" x14ac:dyDescent="0.75">
      <c r="A4" s="10" t="s">
        <v>1</v>
      </c>
      <c r="B4" s="33"/>
      <c r="C4" s="11" t="s">
        <v>2</v>
      </c>
      <c r="D4" s="38"/>
      <c r="F4" s="57"/>
      <c r="G4" s="58" t="s">
        <v>0</v>
      </c>
      <c r="H4" s="48"/>
      <c r="I4" s="48"/>
    </row>
    <row r="5" spans="1:9" ht="15.75" thickBot="1" x14ac:dyDescent="0.5">
      <c r="A5" s="3"/>
      <c r="B5" s="34" t="s">
        <v>0</v>
      </c>
      <c r="C5" s="3"/>
      <c r="D5" s="39" t="s">
        <v>0</v>
      </c>
      <c r="F5" s="59" t="s">
        <v>81</v>
      </c>
      <c r="G5" s="60">
        <f>Janvier!G184</f>
        <v>300000</v>
      </c>
      <c r="H5" s="8"/>
      <c r="I5" s="8"/>
    </row>
    <row r="6" spans="1:9" ht="15.4" x14ac:dyDescent="0.45">
      <c r="A6" s="12"/>
      <c r="B6" s="35"/>
      <c r="C6" s="12"/>
      <c r="D6" s="40"/>
      <c r="F6" s="57"/>
      <c r="G6" s="61"/>
      <c r="H6" s="49"/>
      <c r="I6" s="8"/>
    </row>
    <row r="7" spans="1:9" ht="15.4" x14ac:dyDescent="0.45">
      <c r="A7" s="13" t="s">
        <v>3</v>
      </c>
      <c r="B7" s="35"/>
      <c r="C7" s="13" t="s">
        <v>5</v>
      </c>
      <c r="D7" s="40"/>
      <c r="F7" s="62" t="s">
        <v>126</v>
      </c>
      <c r="G7" s="63">
        <f>Janvier!G186</f>
        <v>60000</v>
      </c>
      <c r="H7" s="50"/>
      <c r="I7" s="50"/>
    </row>
    <row r="8" spans="1:9" ht="15.4" x14ac:dyDescent="0.45">
      <c r="A8" s="2" t="s">
        <v>12</v>
      </c>
      <c r="B8" s="35">
        <f>Janvier!B187</f>
        <v>0</v>
      </c>
      <c r="C8" s="2" t="s">
        <v>18</v>
      </c>
      <c r="D8" s="40">
        <f>Janvier!D187</f>
        <v>200000</v>
      </c>
      <c r="F8" s="57" t="s">
        <v>129</v>
      </c>
      <c r="G8" s="63">
        <f>Janvier!G187</f>
        <v>47200</v>
      </c>
      <c r="H8" s="8"/>
      <c r="I8" s="51"/>
    </row>
    <row r="9" spans="1:9" ht="15.75" thickBot="1" x14ac:dyDescent="0.5">
      <c r="A9" s="2" t="s">
        <v>13</v>
      </c>
      <c r="B9" s="35">
        <f>Janvier!B188</f>
        <v>0</v>
      </c>
      <c r="C9" s="2" t="s">
        <v>19</v>
      </c>
      <c r="D9" s="40">
        <f>Janvier!D188</f>
        <v>-10000</v>
      </c>
      <c r="F9" s="57" t="s">
        <v>127</v>
      </c>
      <c r="G9" s="63">
        <f>Janvier!G188</f>
        <v>200000</v>
      </c>
      <c r="H9" s="8"/>
      <c r="I9" s="56"/>
    </row>
    <row r="10" spans="1:9" ht="15.75" thickBot="1" x14ac:dyDescent="0.5">
      <c r="A10" s="2" t="s">
        <v>14</v>
      </c>
      <c r="B10" s="35">
        <f>Janvier!B189</f>
        <v>167200</v>
      </c>
      <c r="C10" s="13"/>
      <c r="D10" s="40"/>
      <c r="F10" s="59" t="s">
        <v>83</v>
      </c>
      <c r="G10" s="64">
        <f>G5-G7-G8-G9</f>
        <v>-7200</v>
      </c>
      <c r="H10" s="8"/>
      <c r="I10" s="51"/>
    </row>
    <row r="11" spans="1:9" ht="15.75" thickBot="1" x14ac:dyDescent="0.5">
      <c r="A11" s="13"/>
      <c r="B11" s="34"/>
      <c r="C11" s="13"/>
      <c r="D11" s="34"/>
      <c r="F11" s="57"/>
      <c r="G11" s="63"/>
      <c r="H11" s="8"/>
      <c r="I11" s="51"/>
    </row>
    <row r="12" spans="1:9" ht="15.75" thickBot="1" x14ac:dyDescent="0.5">
      <c r="A12" s="7" t="s">
        <v>7</v>
      </c>
      <c r="B12" s="33">
        <f>SUM(B8:B11)</f>
        <v>167200</v>
      </c>
      <c r="C12" s="7" t="s">
        <v>7</v>
      </c>
      <c r="D12" s="33">
        <f>SUM(D8:D11)</f>
        <v>190000</v>
      </c>
      <c r="F12" s="62" t="s">
        <v>84</v>
      </c>
      <c r="G12" s="63">
        <f>Janvier!G191</f>
        <v>0</v>
      </c>
      <c r="H12" s="8"/>
      <c r="I12" s="51"/>
    </row>
    <row r="13" spans="1:9" ht="15.75" thickBot="1" x14ac:dyDescent="0.5">
      <c r="B13" s="35"/>
      <c r="C13" s="13"/>
      <c r="D13" s="40"/>
      <c r="F13" s="57" t="s">
        <v>85</v>
      </c>
      <c r="G13" s="63">
        <f>Janvier!G192</f>
        <v>2800</v>
      </c>
      <c r="H13" s="8"/>
      <c r="I13" s="51"/>
    </row>
    <row r="14" spans="1:9" ht="15.4" thickBot="1" x14ac:dyDescent="0.45">
      <c r="A14" s="13" t="s">
        <v>4</v>
      </c>
      <c r="B14" s="35"/>
      <c r="C14" s="13" t="s">
        <v>6</v>
      </c>
      <c r="D14" s="40"/>
      <c r="F14" s="59" t="s">
        <v>86</v>
      </c>
      <c r="G14" s="64">
        <f>G10+G12-G13</f>
        <v>-10000</v>
      </c>
      <c r="H14" s="8"/>
      <c r="I14" s="51"/>
    </row>
    <row r="15" spans="1:9" ht="15.4" x14ac:dyDescent="0.45">
      <c r="A15" s="2" t="s">
        <v>15</v>
      </c>
      <c r="B15" s="35">
        <f>Janvier!B194</f>
        <v>60000</v>
      </c>
      <c r="C15" s="2" t="s">
        <v>22</v>
      </c>
      <c r="D15" s="40">
        <f>Janvier!D194</f>
        <v>0</v>
      </c>
      <c r="F15" s="57"/>
      <c r="G15" s="63"/>
      <c r="H15" s="8"/>
      <c r="I15" s="51"/>
    </row>
    <row r="16" spans="1:9" ht="15.4" x14ac:dyDescent="0.45">
      <c r="A16" s="2" t="s">
        <v>16</v>
      </c>
      <c r="B16" s="35">
        <f>Janvier!B195</f>
        <v>200000</v>
      </c>
      <c r="C16" s="2" t="s">
        <v>20</v>
      </c>
      <c r="D16" s="40">
        <f>Janvier!D195</f>
        <v>120000</v>
      </c>
      <c r="F16" s="57" t="s">
        <v>11</v>
      </c>
      <c r="G16" s="63"/>
      <c r="H16" s="8"/>
      <c r="I16" s="51"/>
    </row>
    <row r="17" spans="1:9" ht="15.75" thickBot="1" x14ac:dyDescent="0.5">
      <c r="A17" s="2" t="s">
        <v>17</v>
      </c>
      <c r="B17" s="35">
        <f>Janvier!B196</f>
        <v>0</v>
      </c>
      <c r="C17" s="2" t="s">
        <v>21</v>
      </c>
      <c r="D17" s="40">
        <f>Janvier!D196</f>
        <v>117200</v>
      </c>
      <c r="F17" s="57" t="s">
        <v>10</v>
      </c>
      <c r="G17" s="63"/>
      <c r="H17" s="8"/>
      <c r="I17" s="51"/>
    </row>
    <row r="18" spans="1:9" ht="15.75" thickBot="1" x14ac:dyDescent="0.5">
      <c r="A18" s="2"/>
      <c r="B18" s="34"/>
      <c r="C18" s="2"/>
      <c r="D18" s="34"/>
      <c r="F18" s="59" t="s">
        <v>87</v>
      </c>
      <c r="G18" s="64">
        <f>G16-G17</f>
        <v>0</v>
      </c>
      <c r="H18" s="8"/>
      <c r="I18" s="53"/>
    </row>
    <row r="19" spans="1:9" ht="15.75" thickBot="1" x14ac:dyDescent="0.5">
      <c r="A19" s="7" t="s">
        <v>8</v>
      </c>
      <c r="B19" s="33">
        <f>SUM(B15:B18)</f>
        <v>260000</v>
      </c>
      <c r="C19" s="7" t="s">
        <v>8</v>
      </c>
      <c r="D19" s="33">
        <f>SUM(D15:D18)</f>
        <v>237200</v>
      </c>
      <c r="F19" s="65"/>
      <c r="G19" s="63"/>
      <c r="H19" s="54"/>
      <c r="I19" s="55"/>
    </row>
    <row r="20" spans="1:9" ht="15.4" x14ac:dyDescent="0.45">
      <c r="A20" s="2"/>
      <c r="B20" s="35"/>
      <c r="C20" s="2"/>
      <c r="D20" s="40"/>
      <c r="F20" s="57" t="s">
        <v>88</v>
      </c>
      <c r="G20" s="63"/>
      <c r="H20" s="8"/>
      <c r="I20" s="8"/>
    </row>
    <row r="21" spans="1:9" ht="15.4" x14ac:dyDescent="0.45">
      <c r="A21" s="2"/>
      <c r="B21" s="35"/>
      <c r="C21" s="2"/>
      <c r="D21" s="40"/>
      <c r="F21" s="57" t="s">
        <v>89</v>
      </c>
      <c r="G21" s="63"/>
      <c r="H21" s="8"/>
      <c r="I21" s="53"/>
    </row>
    <row r="22" spans="1:9" ht="15.75" thickBot="1" x14ac:dyDescent="0.5">
      <c r="A22" s="2"/>
      <c r="B22" s="35"/>
      <c r="C22" s="2"/>
      <c r="D22" s="34"/>
      <c r="F22" s="57"/>
      <c r="G22" s="63"/>
      <c r="H22" s="8"/>
      <c r="I22" s="8"/>
    </row>
    <row r="23" spans="1:9" ht="15.4" thickBot="1" x14ac:dyDescent="0.45">
      <c r="A23" s="7" t="s">
        <v>23</v>
      </c>
      <c r="B23" s="36">
        <f>B12+B19</f>
        <v>427200</v>
      </c>
      <c r="C23" s="7" t="s">
        <v>23</v>
      </c>
      <c r="D23" s="40">
        <f>D12+D19</f>
        <v>427200</v>
      </c>
      <c r="F23" s="59" t="s">
        <v>90</v>
      </c>
      <c r="G23" s="64">
        <f>G14+G18-G20-G21</f>
        <v>-10000</v>
      </c>
      <c r="H23" s="8"/>
      <c r="I23" s="8"/>
    </row>
    <row r="24" spans="1:9" ht="15.75" thickBot="1" x14ac:dyDescent="0.5">
      <c r="A24" s="3"/>
      <c r="B24" s="34"/>
      <c r="C24" s="3"/>
      <c r="D24" s="39"/>
      <c r="F24" s="66"/>
      <c r="G24" s="67"/>
      <c r="H24" s="8"/>
      <c r="I24" s="8"/>
    </row>
    <row r="25" spans="1:9" ht="15.4" x14ac:dyDescent="0.45">
      <c r="A25" s="77" t="s">
        <v>121</v>
      </c>
      <c r="F25" s="8"/>
      <c r="G25" s="8"/>
      <c r="H25" s="8"/>
      <c r="I25" s="8"/>
    </row>
    <row r="26" spans="1:9" x14ac:dyDescent="0.4">
      <c r="F26" s="8"/>
      <c r="G26" s="8"/>
      <c r="H26" s="8"/>
      <c r="I26" s="8"/>
    </row>
    <row r="27" spans="1:9" ht="18.75" thickBot="1" x14ac:dyDescent="0.75">
      <c r="A27" s="80" t="s">
        <v>49</v>
      </c>
      <c r="B27" s="81"/>
      <c r="C27" s="81"/>
      <c r="D27" s="81"/>
      <c r="F27" s="82" t="s">
        <v>35</v>
      </c>
      <c r="G27" s="82"/>
      <c r="H27" s="8"/>
      <c r="I27" s="8"/>
    </row>
    <row r="28" spans="1:9" ht="18.75" thickBot="1" x14ac:dyDescent="0.75">
      <c r="A28" s="10" t="s">
        <v>1</v>
      </c>
      <c r="B28" s="33"/>
      <c r="C28" s="11" t="s">
        <v>2</v>
      </c>
      <c r="D28" s="38"/>
      <c r="F28" s="57"/>
      <c r="G28" s="58" t="s">
        <v>0</v>
      </c>
      <c r="H28" s="48"/>
      <c r="I28" s="48"/>
    </row>
    <row r="29" spans="1:9" ht="15.75" thickBot="1" x14ac:dyDescent="0.5">
      <c r="A29" s="3"/>
      <c r="B29" s="34" t="s">
        <v>0</v>
      </c>
      <c r="C29" s="3"/>
      <c r="D29" s="39" t="s">
        <v>0</v>
      </c>
      <c r="F29" s="59" t="s">
        <v>81</v>
      </c>
      <c r="G29" s="60">
        <f>G5</f>
        <v>300000</v>
      </c>
      <c r="H29" s="8"/>
      <c r="I29" s="8"/>
    </row>
    <row r="30" spans="1:9" ht="15.4" x14ac:dyDescent="0.45">
      <c r="A30" s="12"/>
      <c r="B30" s="35"/>
      <c r="C30" s="12"/>
      <c r="D30" s="40"/>
      <c r="F30" s="57"/>
      <c r="G30" s="61"/>
      <c r="H30" s="49"/>
      <c r="I30" s="8"/>
    </row>
    <row r="31" spans="1:9" ht="15.4" x14ac:dyDescent="0.45">
      <c r="A31" s="13" t="s">
        <v>3</v>
      </c>
      <c r="B31" s="35"/>
      <c r="C31" s="13" t="s">
        <v>5</v>
      </c>
      <c r="D31" s="40"/>
      <c r="F31" s="62" t="s">
        <v>126</v>
      </c>
      <c r="G31" s="63">
        <f>G7</f>
        <v>60000</v>
      </c>
      <c r="H31" s="50"/>
      <c r="I31" s="50"/>
    </row>
    <row r="32" spans="1:9" ht="15.4" x14ac:dyDescent="0.45">
      <c r="A32" s="2" t="s">
        <v>12</v>
      </c>
      <c r="B32" s="35">
        <f>B8</f>
        <v>0</v>
      </c>
      <c r="C32" s="2" t="s">
        <v>18</v>
      </c>
      <c r="D32" s="40">
        <f>D8</f>
        <v>200000</v>
      </c>
      <c r="F32" s="57" t="s">
        <v>128</v>
      </c>
      <c r="G32" s="63">
        <f>G8</f>
        <v>47200</v>
      </c>
      <c r="H32" s="8"/>
      <c r="I32" s="51"/>
    </row>
    <row r="33" spans="1:9" ht="15.75" thickBot="1" x14ac:dyDescent="0.5">
      <c r="A33" s="2" t="s">
        <v>13</v>
      </c>
      <c r="B33" s="35">
        <f>B9</f>
        <v>0</v>
      </c>
      <c r="C33" s="13" t="s">
        <v>19</v>
      </c>
      <c r="D33" s="42">
        <f>G47</f>
        <v>-10000</v>
      </c>
      <c r="F33" s="57" t="s">
        <v>127</v>
      </c>
      <c r="G33" s="63">
        <f>G9</f>
        <v>200000</v>
      </c>
      <c r="H33" s="8"/>
      <c r="I33" s="56"/>
    </row>
    <row r="34" spans="1:9" ht="15.75" thickBot="1" x14ac:dyDescent="0.5">
      <c r="A34" s="2" t="s">
        <v>14</v>
      </c>
      <c r="B34" s="35">
        <f>B10</f>
        <v>167200</v>
      </c>
      <c r="C34" s="13"/>
      <c r="D34" s="40"/>
      <c r="F34" s="59" t="s">
        <v>83</v>
      </c>
      <c r="G34" s="64">
        <f>G29-G31-G32-G33</f>
        <v>-7200</v>
      </c>
      <c r="H34" s="8"/>
      <c r="I34" s="51"/>
    </row>
    <row r="35" spans="1:9" ht="15.75" thickBot="1" x14ac:dyDescent="0.5">
      <c r="A35" s="13"/>
      <c r="B35" s="34"/>
      <c r="C35" s="13"/>
      <c r="D35" s="34"/>
      <c r="F35" s="57"/>
      <c r="G35" s="63"/>
      <c r="H35" s="8"/>
      <c r="I35" s="51"/>
    </row>
    <row r="36" spans="1:9" ht="15.75" thickBot="1" x14ac:dyDescent="0.5">
      <c r="A36" s="7" t="s">
        <v>7</v>
      </c>
      <c r="B36" s="33">
        <f>SUM(B32:B35)</f>
        <v>167200</v>
      </c>
      <c r="C36" s="7" t="s">
        <v>7</v>
      </c>
      <c r="D36" s="33">
        <f>SUM(D32:D35)</f>
        <v>190000</v>
      </c>
      <c r="F36" s="62" t="s">
        <v>84</v>
      </c>
      <c r="G36" s="63">
        <f>G12</f>
        <v>0</v>
      </c>
      <c r="H36" s="8"/>
      <c r="I36" s="51"/>
    </row>
    <row r="37" spans="1:9" ht="15.75" thickBot="1" x14ac:dyDescent="0.5">
      <c r="B37" s="35"/>
      <c r="C37" s="13"/>
      <c r="D37" s="40"/>
      <c r="F37" s="57" t="s">
        <v>85</v>
      </c>
      <c r="G37" s="63">
        <f>G13</f>
        <v>2800</v>
      </c>
      <c r="H37" s="8"/>
      <c r="I37" s="51"/>
    </row>
    <row r="38" spans="1:9" ht="15.4" thickBot="1" x14ac:dyDescent="0.45">
      <c r="A38" s="13" t="s">
        <v>4</v>
      </c>
      <c r="B38" s="35"/>
      <c r="C38" s="13" t="s">
        <v>6</v>
      </c>
      <c r="D38" s="40"/>
      <c r="F38" s="59" t="s">
        <v>86</v>
      </c>
      <c r="G38" s="64">
        <f>G34+G36-G37</f>
        <v>-10000</v>
      </c>
      <c r="H38" s="8"/>
      <c r="I38" s="51"/>
    </row>
    <row r="39" spans="1:9" ht="15.4" x14ac:dyDescent="0.45">
      <c r="A39" s="2" t="s">
        <v>15</v>
      </c>
      <c r="B39" s="35">
        <f>B15</f>
        <v>60000</v>
      </c>
      <c r="C39" s="2" t="s">
        <v>22</v>
      </c>
      <c r="D39" s="41">
        <f>D15+160000</f>
        <v>160000</v>
      </c>
      <c r="F39" s="57"/>
      <c r="G39" s="63"/>
      <c r="H39" s="8"/>
      <c r="I39" s="51"/>
    </row>
    <row r="40" spans="1:9" ht="15.4" x14ac:dyDescent="0.45">
      <c r="A40" s="2" t="s">
        <v>16</v>
      </c>
      <c r="B40" s="35">
        <f>B16</f>
        <v>200000</v>
      </c>
      <c r="C40" s="2" t="s">
        <v>20</v>
      </c>
      <c r="D40" s="40">
        <f>D16</f>
        <v>120000</v>
      </c>
      <c r="F40" s="57" t="s">
        <v>11</v>
      </c>
      <c r="G40" s="63"/>
      <c r="H40" s="8"/>
      <c r="I40" s="51"/>
    </row>
    <row r="41" spans="1:9" ht="15.75" thickBot="1" x14ac:dyDescent="0.5">
      <c r="A41" s="2" t="s">
        <v>17</v>
      </c>
      <c r="B41" s="37">
        <f>B17+112800</f>
        <v>112800</v>
      </c>
      <c r="C41" s="2" t="s">
        <v>21</v>
      </c>
      <c r="D41" s="40">
        <f>D17-47200</f>
        <v>70000</v>
      </c>
      <c r="F41" s="57" t="s">
        <v>10</v>
      </c>
      <c r="G41" s="63"/>
      <c r="H41" s="8"/>
      <c r="I41" s="51"/>
    </row>
    <row r="42" spans="1:9" ht="15.75" thickBot="1" x14ac:dyDescent="0.5">
      <c r="A42" s="2"/>
      <c r="B42" s="34"/>
      <c r="C42" s="2"/>
      <c r="D42" s="34"/>
      <c r="F42" s="59" t="s">
        <v>87</v>
      </c>
      <c r="G42" s="64">
        <f>G40-G41</f>
        <v>0</v>
      </c>
      <c r="H42" s="8"/>
      <c r="I42" s="53"/>
    </row>
    <row r="43" spans="1:9" ht="15.75" thickBot="1" x14ac:dyDescent="0.5">
      <c r="A43" s="7" t="s">
        <v>8</v>
      </c>
      <c r="B43" s="33">
        <f>SUM(B39:B42)</f>
        <v>372800</v>
      </c>
      <c r="C43" s="7" t="s">
        <v>8</v>
      </c>
      <c r="D43" s="33">
        <f>SUM(D39:D42)</f>
        <v>350000</v>
      </c>
      <c r="F43" s="65"/>
      <c r="G43" s="63"/>
      <c r="H43" s="54"/>
      <c r="I43" s="55"/>
    </row>
    <row r="44" spans="1:9" ht="15.4" x14ac:dyDescent="0.45">
      <c r="A44" s="2"/>
      <c r="B44" s="35"/>
      <c r="C44" s="2"/>
      <c r="D44" s="40"/>
      <c r="F44" s="57" t="s">
        <v>88</v>
      </c>
      <c r="G44" s="63"/>
      <c r="H44" s="8"/>
      <c r="I44" s="8"/>
    </row>
    <row r="45" spans="1:9" ht="15.4" x14ac:dyDescent="0.45">
      <c r="A45" s="2"/>
      <c r="B45" s="35"/>
      <c r="C45" s="2"/>
      <c r="D45" s="40"/>
      <c r="F45" s="57" t="s">
        <v>89</v>
      </c>
      <c r="G45" s="63"/>
      <c r="H45" s="8"/>
      <c r="I45" s="53"/>
    </row>
    <row r="46" spans="1:9" ht="15.75" thickBot="1" x14ac:dyDescent="0.5">
      <c r="A46" s="2"/>
      <c r="B46" s="35"/>
      <c r="C46" s="2"/>
      <c r="D46" s="34"/>
      <c r="F46" s="57"/>
      <c r="G46" s="63"/>
      <c r="H46" s="8"/>
      <c r="I46" s="8"/>
    </row>
    <row r="47" spans="1:9" ht="15.4" thickBot="1" x14ac:dyDescent="0.45">
      <c r="A47" s="7" t="s">
        <v>23</v>
      </c>
      <c r="B47" s="36">
        <f>B36+B43</f>
        <v>540000</v>
      </c>
      <c r="C47" s="7" t="s">
        <v>23</v>
      </c>
      <c r="D47" s="40">
        <f>D36+D43</f>
        <v>540000</v>
      </c>
      <c r="F47" s="59" t="s">
        <v>90</v>
      </c>
      <c r="G47" s="64">
        <f>G38+G42-G44-G45</f>
        <v>-10000</v>
      </c>
      <c r="H47" s="8"/>
      <c r="I47" s="8"/>
    </row>
    <row r="48" spans="1:9" ht="15.75" thickBot="1" x14ac:dyDescent="0.5">
      <c r="A48" s="3"/>
      <c r="B48" s="34"/>
      <c r="C48" s="3"/>
      <c r="D48" s="39"/>
      <c r="F48" s="66"/>
      <c r="G48" s="67"/>
      <c r="H48" s="8"/>
      <c r="I48" s="8"/>
    </row>
    <row r="49" spans="1:9" x14ac:dyDescent="0.4">
      <c r="A49" s="31" t="s">
        <v>50</v>
      </c>
      <c r="F49" s="8"/>
      <c r="G49" s="8"/>
      <c r="H49" s="8"/>
      <c r="I49" s="8"/>
    </row>
    <row r="50" spans="1:9" x14ac:dyDescent="0.4">
      <c r="A50" s="31" t="s">
        <v>123</v>
      </c>
      <c r="F50" s="8"/>
      <c r="G50" s="8"/>
      <c r="H50" s="8"/>
      <c r="I50" s="8"/>
    </row>
    <row r="51" spans="1:9" x14ac:dyDescent="0.4">
      <c r="F51" s="8"/>
      <c r="G51" s="8"/>
      <c r="H51" s="8"/>
      <c r="I51" s="8"/>
    </row>
    <row r="52" spans="1:9" ht="18.75" thickBot="1" x14ac:dyDescent="0.75">
      <c r="A52" s="80" t="s">
        <v>51</v>
      </c>
      <c r="B52" s="81"/>
      <c r="C52" s="81"/>
      <c r="D52" s="81"/>
      <c r="F52" s="82" t="s">
        <v>33</v>
      </c>
      <c r="G52" s="82"/>
      <c r="H52" s="8"/>
      <c r="I52" s="8"/>
    </row>
    <row r="53" spans="1:9" ht="18.75" thickBot="1" x14ac:dyDescent="0.75">
      <c r="A53" s="10" t="s">
        <v>1</v>
      </c>
      <c r="B53" s="33"/>
      <c r="C53" s="11" t="s">
        <v>2</v>
      </c>
      <c r="D53" s="38"/>
      <c r="F53" s="57"/>
      <c r="G53" s="58" t="s">
        <v>0</v>
      </c>
      <c r="H53" s="48"/>
      <c r="I53" s="48"/>
    </row>
    <row r="54" spans="1:9" ht="15.4" thickBot="1" x14ac:dyDescent="0.45">
      <c r="A54" s="3"/>
      <c r="B54" s="34" t="s">
        <v>0</v>
      </c>
      <c r="C54" s="3"/>
      <c r="D54" s="39" t="s">
        <v>0</v>
      </c>
      <c r="F54" s="59" t="s">
        <v>81</v>
      </c>
      <c r="G54" s="69">
        <f>G29+420000</f>
        <v>720000</v>
      </c>
      <c r="H54" s="8"/>
      <c r="I54" s="8"/>
    </row>
    <row r="55" spans="1:9" ht="15.4" x14ac:dyDescent="0.45">
      <c r="A55" s="12"/>
      <c r="B55" s="35"/>
      <c r="C55" s="12"/>
      <c r="D55" s="40"/>
      <c r="F55" s="57"/>
      <c r="G55" s="61"/>
      <c r="H55" s="49"/>
      <c r="I55" s="8"/>
    </row>
    <row r="56" spans="1:9" ht="15.4" x14ac:dyDescent="0.45">
      <c r="A56" s="13" t="s">
        <v>3</v>
      </c>
      <c r="B56" s="35"/>
      <c r="C56" s="13" t="s">
        <v>5</v>
      </c>
      <c r="D56" s="40"/>
      <c r="F56" s="62" t="s">
        <v>126</v>
      </c>
      <c r="G56" s="63">
        <f>G31</f>
        <v>60000</v>
      </c>
      <c r="H56" s="50"/>
      <c r="I56" s="50"/>
    </row>
    <row r="57" spans="1:9" ht="15.4" x14ac:dyDescent="0.45">
      <c r="A57" s="2" t="s">
        <v>12</v>
      </c>
      <c r="B57" s="35">
        <f>B32</f>
        <v>0</v>
      </c>
      <c r="C57" s="2" t="s">
        <v>18</v>
      </c>
      <c r="D57" s="40">
        <f>D32</f>
        <v>200000</v>
      </c>
      <c r="F57" s="57" t="s">
        <v>129</v>
      </c>
      <c r="G57" s="63">
        <f>G32</f>
        <v>47200</v>
      </c>
      <c r="H57" s="8"/>
      <c r="I57" s="51"/>
    </row>
    <row r="58" spans="1:9" ht="15.75" thickBot="1" x14ac:dyDescent="0.5">
      <c r="A58" s="2" t="s">
        <v>13</v>
      </c>
      <c r="B58" s="35">
        <f>B33</f>
        <v>0</v>
      </c>
      <c r="C58" s="13" t="s">
        <v>19</v>
      </c>
      <c r="D58" s="42">
        <f>G72</f>
        <v>410000</v>
      </c>
      <c r="F58" s="57" t="s">
        <v>127</v>
      </c>
      <c r="G58" s="63">
        <f>G33</f>
        <v>200000</v>
      </c>
      <c r="H58" s="8"/>
      <c r="I58" s="52"/>
    </row>
    <row r="59" spans="1:9" ht="15.75" thickBot="1" x14ac:dyDescent="0.5">
      <c r="A59" s="2" t="s">
        <v>14</v>
      </c>
      <c r="B59" s="35">
        <f>B34</f>
        <v>167200</v>
      </c>
      <c r="C59" s="13"/>
      <c r="D59" s="40"/>
      <c r="F59" s="59" t="s">
        <v>83</v>
      </c>
      <c r="G59" s="64">
        <f>G54-G56-G57-G58</f>
        <v>412800</v>
      </c>
      <c r="H59" s="8"/>
      <c r="I59" s="51"/>
    </row>
    <row r="60" spans="1:9" ht="15.75" thickBot="1" x14ac:dyDescent="0.5">
      <c r="A60" s="13"/>
      <c r="B60" s="34"/>
      <c r="C60" s="13"/>
      <c r="D60" s="34"/>
      <c r="F60" s="57"/>
      <c r="G60" s="63"/>
      <c r="H60" s="8"/>
      <c r="I60" s="51"/>
    </row>
    <row r="61" spans="1:9" ht="15.75" thickBot="1" x14ac:dyDescent="0.5">
      <c r="A61" s="7" t="s">
        <v>7</v>
      </c>
      <c r="B61" s="33">
        <f>SUM(B57:B60)</f>
        <v>167200</v>
      </c>
      <c r="C61" s="7" t="s">
        <v>7</v>
      </c>
      <c r="D61" s="33">
        <f>SUM(D57:D60)</f>
        <v>610000</v>
      </c>
      <c r="F61" s="62" t="s">
        <v>84</v>
      </c>
      <c r="G61" s="63">
        <f>G36</f>
        <v>0</v>
      </c>
      <c r="H61" s="8"/>
      <c r="I61" s="51"/>
    </row>
    <row r="62" spans="1:9" ht="15.75" thickBot="1" x14ac:dyDescent="0.5">
      <c r="B62" s="35"/>
      <c r="C62" s="13"/>
      <c r="D62" s="40"/>
      <c r="F62" s="57" t="s">
        <v>85</v>
      </c>
      <c r="G62" s="63">
        <f>G37</f>
        <v>2800</v>
      </c>
      <c r="H62" s="8"/>
      <c r="I62" s="51"/>
    </row>
    <row r="63" spans="1:9" ht="15.4" thickBot="1" x14ac:dyDescent="0.45">
      <c r="A63" s="13" t="s">
        <v>4</v>
      </c>
      <c r="B63" s="35"/>
      <c r="C63" s="13" t="s">
        <v>6</v>
      </c>
      <c r="D63" s="40"/>
      <c r="F63" s="59" t="s">
        <v>86</v>
      </c>
      <c r="G63" s="64">
        <f>G59+G61-G62</f>
        <v>410000</v>
      </c>
      <c r="H63" s="8"/>
      <c r="I63" s="51"/>
    </row>
    <row r="64" spans="1:9" ht="15.4" x14ac:dyDescent="0.45">
      <c r="A64" s="2" t="s">
        <v>15</v>
      </c>
      <c r="B64" s="35">
        <f>B39</f>
        <v>60000</v>
      </c>
      <c r="C64" s="2" t="s">
        <v>22</v>
      </c>
      <c r="D64" s="40">
        <f>D39</f>
        <v>160000</v>
      </c>
      <c r="F64" s="57"/>
      <c r="G64" s="63"/>
      <c r="H64" s="8"/>
      <c r="I64" s="51"/>
    </row>
    <row r="65" spans="1:9" ht="15.4" x14ac:dyDescent="0.45">
      <c r="A65" s="2" t="s">
        <v>16</v>
      </c>
      <c r="B65" s="37">
        <f>B40+200000</f>
        <v>400000</v>
      </c>
      <c r="C65" s="2" t="s">
        <v>20</v>
      </c>
      <c r="D65" s="40">
        <f>D40</f>
        <v>120000</v>
      </c>
      <c r="F65" s="57" t="s">
        <v>11</v>
      </c>
      <c r="G65" s="63"/>
      <c r="H65" s="8"/>
      <c r="I65" s="51"/>
    </row>
    <row r="66" spans="1:9" ht="15.75" thickBot="1" x14ac:dyDescent="0.5">
      <c r="A66" s="2" t="s">
        <v>17</v>
      </c>
      <c r="B66" s="37">
        <f>B41+220000</f>
        <v>332800</v>
      </c>
      <c r="C66" s="2" t="s">
        <v>21</v>
      </c>
      <c r="D66" s="40">
        <f>D41</f>
        <v>70000</v>
      </c>
      <c r="F66" s="57" t="s">
        <v>10</v>
      </c>
      <c r="G66" s="63"/>
      <c r="H66" s="8"/>
      <c r="I66" s="51"/>
    </row>
    <row r="67" spans="1:9" ht="15.75" thickBot="1" x14ac:dyDescent="0.5">
      <c r="A67" s="2"/>
      <c r="B67" s="34"/>
      <c r="C67" s="2"/>
      <c r="D67" s="34"/>
      <c r="F67" s="59" t="s">
        <v>87</v>
      </c>
      <c r="G67" s="64">
        <f>G65-G66</f>
        <v>0</v>
      </c>
      <c r="H67" s="8"/>
      <c r="I67" s="53"/>
    </row>
    <row r="68" spans="1:9" ht="15.75" thickBot="1" x14ac:dyDescent="0.5">
      <c r="A68" s="7" t="s">
        <v>8</v>
      </c>
      <c r="B68" s="33">
        <f>SUM(B64:B67)</f>
        <v>792800</v>
      </c>
      <c r="C68" s="7" t="s">
        <v>8</v>
      </c>
      <c r="D68" s="33">
        <f>SUM(D64:D67)</f>
        <v>350000</v>
      </c>
      <c r="F68" s="65"/>
      <c r="G68" s="63"/>
      <c r="H68" s="54"/>
      <c r="I68" s="53"/>
    </row>
    <row r="69" spans="1:9" ht="15.4" x14ac:dyDescent="0.45">
      <c r="A69" s="2"/>
      <c r="B69" s="35"/>
      <c r="C69" s="2"/>
      <c r="D69" s="40"/>
      <c r="F69" s="57" t="s">
        <v>88</v>
      </c>
      <c r="G69" s="63"/>
      <c r="H69" s="8"/>
      <c r="I69" s="8"/>
    </row>
    <row r="70" spans="1:9" ht="15.4" x14ac:dyDescent="0.45">
      <c r="A70" s="2"/>
      <c r="B70" s="35"/>
      <c r="C70" s="2"/>
      <c r="D70" s="40"/>
      <c r="F70" s="57" t="s">
        <v>89</v>
      </c>
      <c r="G70" s="63"/>
      <c r="H70" s="8"/>
      <c r="I70" s="53"/>
    </row>
    <row r="71" spans="1:9" ht="15.75" thickBot="1" x14ac:dyDescent="0.5">
      <c r="A71" s="2"/>
      <c r="B71" s="35"/>
      <c r="C71" s="2"/>
      <c r="D71" s="34"/>
      <c r="F71" s="57"/>
      <c r="G71" s="63"/>
      <c r="H71" s="8"/>
      <c r="I71" s="8"/>
    </row>
    <row r="72" spans="1:9" ht="15.4" thickBot="1" x14ac:dyDescent="0.45">
      <c r="A72" s="7" t="s">
        <v>23</v>
      </c>
      <c r="B72" s="36">
        <f>B61+B68</f>
        <v>960000</v>
      </c>
      <c r="C72" s="7" t="s">
        <v>23</v>
      </c>
      <c r="D72" s="40">
        <f>D61+D68</f>
        <v>960000</v>
      </c>
      <c r="F72" s="59" t="s">
        <v>90</v>
      </c>
      <c r="G72" s="64">
        <f>G63+G67-G69-G70</f>
        <v>410000</v>
      </c>
      <c r="H72" s="8"/>
      <c r="I72" s="8"/>
    </row>
    <row r="73" spans="1:9" ht="15.75" thickBot="1" x14ac:dyDescent="0.5">
      <c r="A73" s="3"/>
      <c r="B73" s="34"/>
      <c r="C73" s="3"/>
      <c r="D73" s="39"/>
      <c r="F73" s="66"/>
      <c r="G73" s="67"/>
      <c r="H73" s="8"/>
      <c r="I73" s="8"/>
    </row>
    <row r="74" spans="1:9" x14ac:dyDescent="0.4">
      <c r="A74" s="31" t="s">
        <v>52</v>
      </c>
      <c r="F74" s="8"/>
      <c r="G74" s="8"/>
      <c r="H74" s="8"/>
      <c r="I74" s="8"/>
    </row>
    <row r="75" spans="1:9" x14ac:dyDescent="0.4">
      <c r="F75" s="8"/>
      <c r="G75" s="8"/>
      <c r="H75" s="8"/>
      <c r="I75" s="8"/>
    </row>
    <row r="76" spans="1:9" x14ac:dyDescent="0.4">
      <c r="F76" s="8"/>
      <c r="G76" s="8"/>
      <c r="H76" s="8"/>
      <c r="I76" s="8"/>
    </row>
    <row r="77" spans="1:9" x14ac:dyDescent="0.4">
      <c r="F77" s="8"/>
      <c r="G77" s="8"/>
      <c r="H77" s="8"/>
      <c r="I77" s="8"/>
    </row>
    <row r="78" spans="1:9" ht="18.75" thickBot="1" x14ac:dyDescent="0.75">
      <c r="A78" s="80" t="s">
        <v>53</v>
      </c>
      <c r="B78" s="81"/>
      <c r="C78" s="81"/>
      <c r="D78" s="81"/>
      <c r="F78" s="82" t="s">
        <v>34</v>
      </c>
      <c r="G78" s="82"/>
      <c r="H78" s="8"/>
      <c r="I78" s="8"/>
    </row>
    <row r="79" spans="1:9" ht="18.75" thickBot="1" x14ac:dyDescent="0.75">
      <c r="A79" s="10" t="s">
        <v>1</v>
      </c>
      <c r="B79" s="33"/>
      <c r="C79" s="11" t="s">
        <v>2</v>
      </c>
      <c r="D79" s="38"/>
      <c r="F79" s="57"/>
      <c r="G79" s="58" t="s">
        <v>0</v>
      </c>
      <c r="H79" s="48"/>
      <c r="I79" s="48"/>
    </row>
    <row r="80" spans="1:9" ht="15.75" thickBot="1" x14ac:dyDescent="0.5">
      <c r="A80" s="3"/>
      <c r="B80" s="34" t="s">
        <v>0</v>
      </c>
      <c r="C80" s="3"/>
      <c r="D80" s="39" t="s">
        <v>0</v>
      </c>
      <c r="F80" s="59" t="s">
        <v>81</v>
      </c>
      <c r="G80" s="60">
        <f>+G54</f>
        <v>720000</v>
      </c>
      <c r="H80" s="8"/>
      <c r="I80" s="8"/>
    </row>
    <row r="81" spans="1:9" ht="15.4" x14ac:dyDescent="0.45">
      <c r="A81" s="12"/>
      <c r="B81" s="35"/>
      <c r="C81" s="12"/>
      <c r="D81" s="40"/>
      <c r="F81" s="57"/>
      <c r="G81" s="61"/>
      <c r="H81" s="49"/>
      <c r="I81" s="8"/>
    </row>
    <row r="82" spans="1:9" ht="15.4" x14ac:dyDescent="0.45">
      <c r="A82" s="13" t="s">
        <v>3</v>
      </c>
      <c r="B82" s="35"/>
      <c r="C82" s="13" t="s">
        <v>5</v>
      </c>
      <c r="D82" s="40"/>
      <c r="F82" s="62" t="s">
        <v>126</v>
      </c>
      <c r="G82" s="63">
        <f>G56</f>
        <v>60000</v>
      </c>
      <c r="H82" s="50"/>
      <c r="I82" s="50"/>
    </row>
    <row r="83" spans="1:9" ht="15.4" x14ac:dyDescent="0.45">
      <c r="A83" s="2" t="s">
        <v>12</v>
      </c>
      <c r="B83" s="35">
        <f>B57</f>
        <v>0</v>
      </c>
      <c r="C83" s="2" t="s">
        <v>18</v>
      </c>
      <c r="D83" s="40">
        <f>D57</f>
        <v>200000</v>
      </c>
      <c r="F83" s="57" t="s">
        <v>129</v>
      </c>
      <c r="G83" s="63">
        <f>G57</f>
        <v>47200</v>
      </c>
      <c r="H83" s="8"/>
      <c r="I83" s="51"/>
    </row>
    <row r="84" spans="1:9" ht="15.75" thickBot="1" x14ac:dyDescent="0.5">
      <c r="A84" s="2" t="s">
        <v>13</v>
      </c>
      <c r="B84" s="35">
        <f>B58</f>
        <v>0</v>
      </c>
      <c r="C84" s="13" t="s">
        <v>19</v>
      </c>
      <c r="D84" s="42">
        <f>G98</f>
        <v>410000</v>
      </c>
      <c r="F84" s="57" t="s">
        <v>127</v>
      </c>
      <c r="G84" s="63">
        <f>G58</f>
        <v>200000</v>
      </c>
      <c r="H84" s="8"/>
      <c r="I84" s="52"/>
    </row>
    <row r="85" spans="1:9" ht="15.75" thickBot="1" x14ac:dyDescent="0.5">
      <c r="A85" s="2" t="s">
        <v>14</v>
      </c>
      <c r="B85" s="35">
        <f>B59</f>
        <v>167200</v>
      </c>
      <c r="C85" s="13"/>
      <c r="D85" s="40"/>
      <c r="F85" s="59" t="s">
        <v>83</v>
      </c>
      <c r="G85" s="64">
        <f>G80-G82-G83-G84</f>
        <v>412800</v>
      </c>
      <c r="H85" s="8"/>
      <c r="I85" s="51"/>
    </row>
    <row r="86" spans="1:9" ht="15.75" thickBot="1" x14ac:dyDescent="0.5">
      <c r="A86" s="13"/>
      <c r="B86" s="34"/>
      <c r="C86" s="13"/>
      <c r="D86" s="34"/>
      <c r="F86" s="57"/>
      <c r="G86" s="63"/>
      <c r="H86" s="8"/>
      <c r="I86" s="51"/>
    </row>
    <row r="87" spans="1:9" ht="15.75" thickBot="1" x14ac:dyDescent="0.5">
      <c r="A87" s="7" t="s">
        <v>7</v>
      </c>
      <c r="B87" s="33">
        <f>SUM(B83:B86)</f>
        <v>167200</v>
      </c>
      <c r="C87" s="7" t="s">
        <v>7</v>
      </c>
      <c r="D87" s="33">
        <f>SUM(D83:D86)</f>
        <v>610000</v>
      </c>
      <c r="F87" s="62" t="s">
        <v>84</v>
      </c>
      <c r="G87" s="63">
        <f>G61</f>
        <v>0</v>
      </c>
      <c r="H87" s="8"/>
      <c r="I87" s="51"/>
    </row>
    <row r="88" spans="1:9" ht="15.75" thickBot="1" x14ac:dyDescent="0.5">
      <c r="B88" s="35"/>
      <c r="C88" s="13"/>
      <c r="D88" s="40"/>
      <c r="F88" s="57" t="s">
        <v>85</v>
      </c>
      <c r="G88" s="63">
        <f>G62</f>
        <v>2800</v>
      </c>
      <c r="H88" s="8"/>
      <c r="I88" s="51"/>
    </row>
    <row r="89" spans="1:9" ht="15.4" thickBot="1" x14ac:dyDescent="0.45">
      <c r="A89" s="13" t="s">
        <v>4</v>
      </c>
      <c r="B89" s="35"/>
      <c r="C89" s="13" t="s">
        <v>6</v>
      </c>
      <c r="D89" s="40"/>
      <c r="F89" s="59" t="s">
        <v>86</v>
      </c>
      <c r="G89" s="64">
        <f>G85+G87-G88</f>
        <v>410000</v>
      </c>
      <c r="H89" s="8"/>
      <c r="I89" s="51"/>
    </row>
    <row r="90" spans="1:9" ht="15.4" x14ac:dyDescent="0.45">
      <c r="A90" s="2" t="s">
        <v>15</v>
      </c>
      <c r="B90" s="37">
        <f>B64+104000</f>
        <v>164000</v>
      </c>
      <c r="C90" s="2" t="s">
        <v>22</v>
      </c>
      <c r="D90" s="40">
        <f>D64</f>
        <v>160000</v>
      </c>
      <c r="F90" s="57"/>
      <c r="G90" s="63"/>
      <c r="H90" s="8"/>
      <c r="I90" s="51"/>
    </row>
    <row r="91" spans="1:9" ht="15.4" x14ac:dyDescent="0.45">
      <c r="A91" s="2" t="s">
        <v>16</v>
      </c>
      <c r="B91" s="35">
        <f>B65</f>
        <v>400000</v>
      </c>
      <c r="C91" s="2" t="s">
        <v>20</v>
      </c>
      <c r="D91" s="41">
        <f>D65+104000</f>
        <v>224000</v>
      </c>
      <c r="F91" s="57" t="s">
        <v>11</v>
      </c>
      <c r="G91" s="63"/>
      <c r="H91" s="8"/>
      <c r="I91" s="51"/>
    </row>
    <row r="92" spans="1:9" ht="15.75" thickBot="1" x14ac:dyDescent="0.5">
      <c r="A92" s="2" t="s">
        <v>17</v>
      </c>
      <c r="B92" s="35">
        <f>B66</f>
        <v>332800</v>
      </c>
      <c r="C92" s="2" t="s">
        <v>120</v>
      </c>
      <c r="D92" s="40">
        <f>D66</f>
        <v>70000</v>
      </c>
      <c r="F92" s="57" t="s">
        <v>10</v>
      </c>
      <c r="G92" s="63"/>
      <c r="H92" s="8"/>
      <c r="I92" s="51"/>
    </row>
    <row r="93" spans="1:9" ht="15.75" thickBot="1" x14ac:dyDescent="0.5">
      <c r="A93" s="2"/>
      <c r="B93" s="34"/>
      <c r="C93" s="2"/>
      <c r="D93" s="34"/>
      <c r="F93" s="59" t="s">
        <v>87</v>
      </c>
      <c r="G93" s="64">
        <f>G91-G92</f>
        <v>0</v>
      </c>
      <c r="H93" s="8"/>
      <c r="I93" s="53"/>
    </row>
    <row r="94" spans="1:9" ht="15.75" thickBot="1" x14ac:dyDescent="0.5">
      <c r="A94" s="7" t="s">
        <v>8</v>
      </c>
      <c r="B94" s="33">
        <f>SUM(B90:B93)</f>
        <v>896800</v>
      </c>
      <c r="C94" s="7" t="s">
        <v>8</v>
      </c>
      <c r="D94" s="33">
        <f>SUM(D90:D93)</f>
        <v>454000</v>
      </c>
      <c r="F94" s="65"/>
      <c r="G94" s="63"/>
      <c r="H94" s="54"/>
      <c r="I94" s="53"/>
    </row>
    <row r="95" spans="1:9" ht="15.4" x14ac:dyDescent="0.45">
      <c r="A95" s="2"/>
      <c r="B95" s="35"/>
      <c r="C95" s="2"/>
      <c r="D95" s="40"/>
      <c r="F95" s="57" t="s">
        <v>88</v>
      </c>
      <c r="G95" s="63"/>
      <c r="H95" s="8"/>
      <c r="I95" s="8"/>
    </row>
    <row r="96" spans="1:9" ht="15.4" x14ac:dyDescent="0.45">
      <c r="A96" s="2"/>
      <c r="B96" s="35"/>
      <c r="C96" s="2"/>
      <c r="D96" s="40"/>
      <c r="F96" s="57" t="s">
        <v>89</v>
      </c>
      <c r="G96" s="63"/>
      <c r="H96" s="8"/>
      <c r="I96" s="53"/>
    </row>
    <row r="97" spans="1:9" ht="15.75" thickBot="1" x14ac:dyDescent="0.5">
      <c r="A97" s="2"/>
      <c r="B97" s="35"/>
      <c r="C97" s="2"/>
      <c r="D97" s="34"/>
      <c r="F97" s="57"/>
      <c r="G97" s="63"/>
      <c r="H97" s="8"/>
      <c r="I97" s="8"/>
    </row>
    <row r="98" spans="1:9" ht="15.4" thickBot="1" x14ac:dyDescent="0.45">
      <c r="A98" s="7" t="s">
        <v>23</v>
      </c>
      <c r="B98" s="36">
        <f>B87+B94</f>
        <v>1064000</v>
      </c>
      <c r="C98" s="7" t="s">
        <v>23</v>
      </c>
      <c r="D98" s="40">
        <f>D87+D94</f>
        <v>1064000</v>
      </c>
      <c r="F98" s="59" t="s">
        <v>90</v>
      </c>
      <c r="G98" s="64">
        <f>G89+G93-G95-G96</f>
        <v>410000</v>
      </c>
      <c r="H98" s="8"/>
      <c r="I98" s="8"/>
    </row>
    <row r="99" spans="1:9" ht="15.75" thickBot="1" x14ac:dyDescent="0.5">
      <c r="A99" s="3"/>
      <c r="B99" s="34"/>
      <c r="C99" s="3"/>
      <c r="D99" s="39"/>
      <c r="F99" s="66"/>
      <c r="G99" s="67"/>
      <c r="H99" s="8"/>
      <c r="I99" s="8"/>
    </row>
    <row r="100" spans="1:9" x14ac:dyDescent="0.4">
      <c r="A100" s="31" t="s">
        <v>71</v>
      </c>
      <c r="F100" s="8"/>
      <c r="G100" s="8"/>
      <c r="H100" s="8"/>
      <c r="I100" s="8"/>
    </row>
    <row r="101" spans="1:9" x14ac:dyDescent="0.4">
      <c r="F101" s="8"/>
      <c r="G101" s="8"/>
      <c r="H101" s="8"/>
      <c r="I101" s="8"/>
    </row>
    <row r="102" spans="1:9" x14ac:dyDescent="0.4">
      <c r="F102" s="8"/>
      <c r="G102" s="8"/>
      <c r="H102" s="8"/>
      <c r="I102" s="8"/>
    </row>
    <row r="103" spans="1:9" x14ac:dyDescent="0.4">
      <c r="F103" s="8"/>
      <c r="G103" s="8"/>
      <c r="H103" s="8"/>
      <c r="I103" s="8"/>
    </row>
    <row r="104" spans="1:9" ht="18.75" thickBot="1" x14ac:dyDescent="0.75">
      <c r="A104" s="80" t="s">
        <v>54</v>
      </c>
      <c r="B104" s="81"/>
      <c r="C104" s="81"/>
      <c r="D104" s="81"/>
      <c r="F104" s="82" t="s">
        <v>38</v>
      </c>
      <c r="G104" s="82"/>
      <c r="H104" s="8"/>
      <c r="I104" s="8"/>
    </row>
    <row r="105" spans="1:9" ht="18.75" thickBot="1" x14ac:dyDescent="0.75">
      <c r="A105" s="10" t="s">
        <v>1</v>
      </c>
      <c r="B105" s="33"/>
      <c r="C105" s="11" t="s">
        <v>2</v>
      </c>
      <c r="D105" s="38"/>
      <c r="F105" s="57"/>
      <c r="G105" s="58" t="s">
        <v>0</v>
      </c>
      <c r="H105" s="48"/>
      <c r="I105" s="48"/>
    </row>
    <row r="106" spans="1:9" ht="15.75" thickBot="1" x14ac:dyDescent="0.5">
      <c r="A106" s="3"/>
      <c r="B106" s="34" t="s">
        <v>0</v>
      </c>
      <c r="C106" s="3"/>
      <c r="D106" s="39" t="s">
        <v>0</v>
      </c>
      <c r="F106" s="59" t="s">
        <v>81</v>
      </c>
      <c r="G106" s="60">
        <f>G80</f>
        <v>720000</v>
      </c>
      <c r="H106" s="8"/>
      <c r="I106" s="8"/>
    </row>
    <row r="107" spans="1:9" ht="15.4" x14ac:dyDescent="0.45">
      <c r="A107" s="12"/>
      <c r="B107" s="35"/>
      <c r="C107" s="12"/>
      <c r="D107" s="40"/>
      <c r="F107" s="57"/>
      <c r="G107" s="61"/>
      <c r="H107" s="49"/>
      <c r="I107" s="8"/>
    </row>
    <row r="108" spans="1:9" ht="15.4" x14ac:dyDescent="0.45">
      <c r="A108" s="13" t="s">
        <v>3</v>
      </c>
      <c r="B108" s="35"/>
      <c r="C108" s="13" t="s">
        <v>5</v>
      </c>
      <c r="D108" s="40"/>
      <c r="F108" s="62" t="s">
        <v>126</v>
      </c>
      <c r="G108" s="63">
        <f>G82</f>
        <v>60000</v>
      </c>
      <c r="H108" s="50"/>
      <c r="I108" s="50"/>
    </row>
    <row r="109" spans="1:9" ht="15.4" x14ac:dyDescent="0.45">
      <c r="A109" s="2" t="s">
        <v>12</v>
      </c>
      <c r="B109" s="35">
        <f>B83</f>
        <v>0</v>
      </c>
      <c r="C109" s="2" t="s">
        <v>18</v>
      </c>
      <c r="D109" s="40">
        <f>D83</f>
        <v>200000</v>
      </c>
      <c r="F109" s="57" t="s">
        <v>128</v>
      </c>
      <c r="G109" s="63">
        <f>G83</f>
        <v>47200</v>
      </c>
      <c r="H109" s="8"/>
      <c r="I109" s="51"/>
    </row>
    <row r="110" spans="1:9" ht="15.75" thickBot="1" x14ac:dyDescent="0.5">
      <c r="A110" s="2" t="s">
        <v>13</v>
      </c>
      <c r="B110" s="35">
        <f>B84</f>
        <v>0</v>
      </c>
      <c r="C110" s="13" t="s">
        <v>19</v>
      </c>
      <c r="D110" s="42">
        <f>+G124</f>
        <v>210000</v>
      </c>
      <c r="F110" s="57" t="s">
        <v>127</v>
      </c>
      <c r="G110" s="68">
        <f>G84+200000</f>
        <v>400000</v>
      </c>
      <c r="H110" s="8"/>
      <c r="I110" s="56"/>
    </row>
    <row r="111" spans="1:9" ht="15.75" thickBot="1" x14ac:dyDescent="0.5">
      <c r="A111" s="2" t="s">
        <v>14</v>
      </c>
      <c r="B111" s="35">
        <f>B85</f>
        <v>167200</v>
      </c>
      <c r="C111" s="13"/>
      <c r="D111" s="40"/>
      <c r="F111" s="59" t="s">
        <v>83</v>
      </c>
      <c r="G111" s="64">
        <f>G106-G108-G109-G110</f>
        <v>212800</v>
      </c>
      <c r="H111" s="8"/>
      <c r="I111" s="51"/>
    </row>
    <row r="112" spans="1:9" ht="15.75" thickBot="1" x14ac:dyDescent="0.5">
      <c r="A112" s="13"/>
      <c r="B112" s="34"/>
      <c r="C112" s="13"/>
      <c r="D112" s="34"/>
      <c r="F112" s="57"/>
      <c r="G112" s="63"/>
      <c r="H112" s="8"/>
      <c r="I112" s="51"/>
    </row>
    <row r="113" spans="1:9" ht="15.75" thickBot="1" x14ac:dyDescent="0.5">
      <c r="A113" s="7" t="s">
        <v>7</v>
      </c>
      <c r="B113" s="33">
        <f>SUM(B109:B112)</f>
        <v>167200</v>
      </c>
      <c r="C113" s="7" t="s">
        <v>7</v>
      </c>
      <c r="D113" s="33">
        <f>SUM(D109:D112)</f>
        <v>410000</v>
      </c>
      <c r="F113" s="62" t="s">
        <v>84</v>
      </c>
      <c r="G113" s="63">
        <f>G87</f>
        <v>0</v>
      </c>
      <c r="H113" s="8"/>
      <c r="I113" s="51"/>
    </row>
    <row r="114" spans="1:9" ht="15.75" thickBot="1" x14ac:dyDescent="0.5">
      <c r="B114" s="35"/>
      <c r="C114" s="13"/>
      <c r="D114" s="40"/>
      <c r="F114" s="57" t="s">
        <v>85</v>
      </c>
      <c r="G114" s="63">
        <f>G88</f>
        <v>2800</v>
      </c>
      <c r="H114" s="8"/>
      <c r="I114" s="51"/>
    </row>
    <row r="115" spans="1:9" ht="15.4" thickBot="1" x14ac:dyDescent="0.45">
      <c r="A115" s="13" t="s">
        <v>4</v>
      </c>
      <c r="B115" s="35"/>
      <c r="C115" s="13" t="s">
        <v>6</v>
      </c>
      <c r="D115" s="40"/>
      <c r="F115" s="59" t="s">
        <v>86</v>
      </c>
      <c r="G115" s="64">
        <f>G111+G113-G114</f>
        <v>210000</v>
      </c>
      <c r="H115" s="8"/>
      <c r="I115" s="51"/>
    </row>
    <row r="116" spans="1:9" ht="15.4" x14ac:dyDescent="0.45">
      <c r="A116" s="2" t="s">
        <v>15</v>
      </c>
      <c r="B116" s="35">
        <f>B90</f>
        <v>164000</v>
      </c>
      <c r="C116" s="2" t="s">
        <v>22</v>
      </c>
      <c r="D116" s="40">
        <f>D90</f>
        <v>160000</v>
      </c>
      <c r="F116" s="57"/>
      <c r="G116" s="63"/>
      <c r="H116" s="8"/>
      <c r="I116" s="51"/>
    </row>
    <row r="117" spans="1:9" ht="15.4" x14ac:dyDescent="0.45">
      <c r="A117" s="2" t="s">
        <v>16</v>
      </c>
      <c r="B117" s="35">
        <f>B91</f>
        <v>400000</v>
      </c>
      <c r="C117" s="2" t="s">
        <v>20</v>
      </c>
      <c r="D117" s="40">
        <f>D91</f>
        <v>224000</v>
      </c>
      <c r="F117" s="57" t="s">
        <v>11</v>
      </c>
      <c r="G117" s="63"/>
      <c r="H117" s="8"/>
      <c r="I117" s="51"/>
    </row>
    <row r="118" spans="1:9" ht="15.75" thickBot="1" x14ac:dyDescent="0.5">
      <c r="A118" s="2" t="s">
        <v>17</v>
      </c>
      <c r="B118" s="37">
        <f>B92-130000</f>
        <v>202800</v>
      </c>
      <c r="C118" s="2" t="s">
        <v>21</v>
      </c>
      <c r="D118" s="41">
        <f>D92+70000</f>
        <v>140000</v>
      </c>
      <c r="F118" s="57" t="s">
        <v>10</v>
      </c>
      <c r="G118" s="63"/>
      <c r="H118" s="8"/>
      <c r="I118" s="51"/>
    </row>
    <row r="119" spans="1:9" ht="15.75" thickBot="1" x14ac:dyDescent="0.5">
      <c r="A119" s="2"/>
      <c r="B119" s="34"/>
      <c r="C119" s="2"/>
      <c r="D119" s="34"/>
      <c r="F119" s="59" t="s">
        <v>87</v>
      </c>
      <c r="G119" s="64">
        <f>G117-G118</f>
        <v>0</v>
      </c>
      <c r="H119" s="8"/>
      <c r="I119" s="53"/>
    </row>
    <row r="120" spans="1:9" ht="15.75" thickBot="1" x14ac:dyDescent="0.5">
      <c r="A120" s="7" t="s">
        <v>8</v>
      </c>
      <c r="B120" s="33">
        <f>SUM(B116:B119)</f>
        <v>766800</v>
      </c>
      <c r="C120" s="7" t="s">
        <v>8</v>
      </c>
      <c r="D120" s="33">
        <f>SUM(D116:D119)</f>
        <v>524000</v>
      </c>
      <c r="F120" s="65"/>
      <c r="G120" s="63"/>
      <c r="H120" s="54"/>
      <c r="I120" s="53"/>
    </row>
    <row r="121" spans="1:9" ht="15.4" x14ac:dyDescent="0.45">
      <c r="A121" s="2"/>
      <c r="B121" s="35"/>
      <c r="C121" s="2"/>
      <c r="D121" s="40"/>
      <c r="F121" s="57" t="s">
        <v>88</v>
      </c>
      <c r="G121" s="63"/>
      <c r="H121" s="8"/>
      <c r="I121" s="8"/>
    </row>
    <row r="122" spans="1:9" ht="15.4" x14ac:dyDescent="0.45">
      <c r="A122" s="2"/>
      <c r="B122" s="35"/>
      <c r="C122" s="2"/>
      <c r="D122" s="40"/>
      <c r="F122" s="57" t="s">
        <v>89</v>
      </c>
      <c r="G122" s="63"/>
      <c r="H122" s="8"/>
      <c r="I122" s="53"/>
    </row>
    <row r="123" spans="1:9" ht="15.75" thickBot="1" x14ac:dyDescent="0.5">
      <c r="A123" s="2"/>
      <c r="B123" s="35"/>
      <c r="C123" s="2"/>
      <c r="D123" s="34"/>
      <c r="F123" s="57"/>
      <c r="G123" s="63"/>
      <c r="H123" s="8"/>
      <c r="I123" s="8"/>
    </row>
    <row r="124" spans="1:9" ht="15.4" thickBot="1" x14ac:dyDescent="0.45">
      <c r="A124" s="7" t="s">
        <v>23</v>
      </c>
      <c r="B124" s="36">
        <f>B113+B120</f>
        <v>934000</v>
      </c>
      <c r="C124" s="7" t="s">
        <v>23</v>
      </c>
      <c r="D124" s="40">
        <f>D113+D120</f>
        <v>934000</v>
      </c>
      <c r="F124" s="59" t="s">
        <v>90</v>
      </c>
      <c r="G124" s="64">
        <f>G115+G119-G121-G122</f>
        <v>210000</v>
      </c>
      <c r="H124" s="8"/>
      <c r="I124" s="8"/>
    </row>
    <row r="125" spans="1:9" ht="15.75" thickBot="1" x14ac:dyDescent="0.5">
      <c r="A125" s="3"/>
      <c r="B125" s="34"/>
      <c r="C125" s="3"/>
      <c r="D125" s="39"/>
      <c r="F125" s="66"/>
      <c r="G125" s="67"/>
      <c r="H125" s="8"/>
      <c r="I125" s="8"/>
    </row>
    <row r="126" spans="1:9" x14ac:dyDescent="0.4">
      <c r="A126" s="31" t="s">
        <v>113</v>
      </c>
      <c r="F126" s="8"/>
      <c r="G126" s="8"/>
      <c r="H126" s="8"/>
      <c r="I126" s="8"/>
    </row>
    <row r="127" spans="1:9" x14ac:dyDescent="0.4">
      <c r="A127" s="31" t="s">
        <v>112</v>
      </c>
      <c r="F127" s="8"/>
      <c r="G127" s="8"/>
      <c r="H127" s="8"/>
      <c r="I127" s="8"/>
    </row>
    <row r="128" spans="1:9" x14ac:dyDescent="0.4">
      <c r="F128" s="8"/>
      <c r="G128" s="8"/>
      <c r="H128" s="8"/>
      <c r="I128" s="8"/>
    </row>
    <row r="129" spans="1:9" ht="18.75" thickBot="1" x14ac:dyDescent="0.75">
      <c r="A129" s="80" t="s">
        <v>55</v>
      </c>
      <c r="B129" s="81"/>
      <c r="C129" s="81"/>
      <c r="D129" s="81"/>
      <c r="F129" s="82" t="s">
        <v>41</v>
      </c>
      <c r="G129" s="82"/>
      <c r="H129" s="8"/>
      <c r="I129" s="8"/>
    </row>
    <row r="130" spans="1:9" ht="18.75" thickBot="1" x14ac:dyDescent="0.75">
      <c r="A130" s="10" t="s">
        <v>1</v>
      </c>
      <c r="B130" s="33"/>
      <c r="C130" s="11" t="s">
        <v>2</v>
      </c>
      <c r="D130" s="38"/>
      <c r="F130" s="57"/>
      <c r="G130" s="58" t="s">
        <v>0</v>
      </c>
      <c r="H130" s="48"/>
      <c r="I130" s="48"/>
    </row>
    <row r="131" spans="1:9" ht="15.75" thickBot="1" x14ac:dyDescent="0.5">
      <c r="A131" s="3"/>
      <c r="B131" s="34" t="s">
        <v>0</v>
      </c>
      <c r="C131" s="3"/>
      <c r="D131" s="39" t="s">
        <v>0</v>
      </c>
      <c r="F131" s="59" t="s">
        <v>81</v>
      </c>
      <c r="G131" s="60">
        <f>+G106</f>
        <v>720000</v>
      </c>
      <c r="H131" s="8"/>
      <c r="I131" s="8"/>
    </row>
    <row r="132" spans="1:9" ht="15.4" x14ac:dyDescent="0.45">
      <c r="A132" s="12"/>
      <c r="B132" s="35"/>
      <c r="C132" s="12"/>
      <c r="D132" s="40"/>
      <c r="F132" s="57"/>
      <c r="G132" s="61"/>
      <c r="H132" s="49"/>
      <c r="I132" s="8"/>
    </row>
    <row r="133" spans="1:9" ht="15.4" x14ac:dyDescent="0.45">
      <c r="A133" s="13" t="s">
        <v>3</v>
      </c>
      <c r="B133" s="35"/>
      <c r="C133" s="13" t="s">
        <v>5</v>
      </c>
      <c r="D133" s="40"/>
      <c r="F133" s="62" t="s">
        <v>126</v>
      </c>
      <c r="G133" s="63">
        <f>+G108</f>
        <v>60000</v>
      </c>
      <c r="H133" s="50"/>
      <c r="I133" s="50"/>
    </row>
    <row r="134" spans="1:9" ht="15.4" x14ac:dyDescent="0.45">
      <c r="A134" s="2" t="s">
        <v>12</v>
      </c>
      <c r="B134" s="35">
        <f>B109</f>
        <v>0</v>
      </c>
      <c r="C134" s="2" t="s">
        <v>18</v>
      </c>
      <c r="D134" s="40">
        <f>D109</f>
        <v>200000</v>
      </c>
      <c r="F134" s="57" t="s">
        <v>128</v>
      </c>
      <c r="G134" s="68">
        <f>+G109+38000</f>
        <v>85200</v>
      </c>
      <c r="H134" s="8"/>
      <c r="I134" s="51"/>
    </row>
    <row r="135" spans="1:9" ht="15.75" thickBot="1" x14ac:dyDescent="0.5">
      <c r="A135" s="2" t="s">
        <v>13</v>
      </c>
      <c r="B135" s="35">
        <f>B110</f>
        <v>0</v>
      </c>
      <c r="C135" s="13" t="s">
        <v>19</v>
      </c>
      <c r="D135" s="42">
        <f>+G149</f>
        <v>172000</v>
      </c>
      <c r="F135" s="57" t="s">
        <v>127</v>
      </c>
      <c r="G135" s="63">
        <f>G110</f>
        <v>400000</v>
      </c>
      <c r="H135" s="8"/>
      <c r="I135" s="56"/>
    </row>
    <row r="136" spans="1:9" ht="15.75" thickBot="1" x14ac:dyDescent="0.5">
      <c r="A136" s="2" t="s">
        <v>14</v>
      </c>
      <c r="B136" s="35">
        <f>B111</f>
        <v>167200</v>
      </c>
      <c r="C136" s="13"/>
      <c r="D136" s="40"/>
      <c r="F136" s="59" t="s">
        <v>83</v>
      </c>
      <c r="G136" s="64">
        <f>G131-G133-G134-G135</f>
        <v>174800</v>
      </c>
      <c r="H136" s="8"/>
      <c r="I136" s="51"/>
    </row>
    <row r="137" spans="1:9" ht="15.75" thickBot="1" x14ac:dyDescent="0.5">
      <c r="A137" s="13"/>
      <c r="B137" s="34"/>
      <c r="C137" s="13"/>
      <c r="D137" s="34"/>
      <c r="F137" s="57"/>
      <c r="G137" s="63"/>
      <c r="H137" s="8"/>
      <c r="I137" s="51"/>
    </row>
    <row r="138" spans="1:9" ht="15.75" thickBot="1" x14ac:dyDescent="0.5">
      <c r="A138" s="7" t="s">
        <v>7</v>
      </c>
      <c r="B138" s="33">
        <f>SUM(B134:B137)</f>
        <v>167200</v>
      </c>
      <c r="C138" s="7" t="s">
        <v>7</v>
      </c>
      <c r="D138" s="33">
        <f>SUM(D134:D137)</f>
        <v>372000</v>
      </c>
      <c r="F138" s="62" t="s">
        <v>84</v>
      </c>
      <c r="G138" s="63">
        <f>+G113</f>
        <v>0</v>
      </c>
      <c r="H138" s="8"/>
      <c r="I138" s="51"/>
    </row>
    <row r="139" spans="1:9" ht="15.75" thickBot="1" x14ac:dyDescent="0.5">
      <c r="B139" s="35"/>
      <c r="C139" s="13"/>
      <c r="D139" s="40"/>
      <c r="F139" s="57" t="s">
        <v>85</v>
      </c>
      <c r="G139" s="63">
        <f>+G114</f>
        <v>2800</v>
      </c>
      <c r="H139" s="8"/>
      <c r="I139" s="51"/>
    </row>
    <row r="140" spans="1:9" ht="15.4" thickBot="1" x14ac:dyDescent="0.45">
      <c r="A140" s="13" t="s">
        <v>4</v>
      </c>
      <c r="B140" s="35"/>
      <c r="C140" s="13" t="s">
        <v>6</v>
      </c>
      <c r="D140" s="40"/>
      <c r="F140" s="59" t="s">
        <v>86</v>
      </c>
      <c r="G140" s="64">
        <f>G136+G138-G139</f>
        <v>172000</v>
      </c>
      <c r="H140" s="8"/>
      <c r="I140" s="51"/>
    </row>
    <row r="141" spans="1:9" ht="15.4" x14ac:dyDescent="0.45">
      <c r="A141" s="2" t="s">
        <v>15</v>
      </c>
      <c r="B141" s="35">
        <f>B116</f>
        <v>164000</v>
      </c>
      <c r="C141" s="2" t="s">
        <v>22</v>
      </c>
      <c r="D141" s="40">
        <f>D116</f>
        <v>160000</v>
      </c>
      <c r="F141" s="57"/>
      <c r="G141" s="63"/>
      <c r="H141" s="8"/>
      <c r="I141" s="51"/>
    </row>
    <row r="142" spans="1:9" ht="15.4" x14ac:dyDescent="0.45">
      <c r="A142" s="2" t="s">
        <v>16</v>
      </c>
      <c r="B142" s="35">
        <f>B117</f>
        <v>400000</v>
      </c>
      <c r="C142" s="2" t="s">
        <v>20</v>
      </c>
      <c r="D142" s="40">
        <f>D117</f>
        <v>224000</v>
      </c>
      <c r="F142" s="57" t="s">
        <v>11</v>
      </c>
      <c r="G142" s="63"/>
      <c r="H142" s="8"/>
      <c r="I142" s="51"/>
    </row>
    <row r="143" spans="1:9" ht="15.75" thickBot="1" x14ac:dyDescent="0.5">
      <c r="A143" s="2" t="s">
        <v>17</v>
      </c>
      <c r="B143" s="37">
        <f>B118-38000</f>
        <v>164800</v>
      </c>
      <c r="C143" s="2" t="s">
        <v>21</v>
      </c>
      <c r="D143" s="40">
        <f>D118</f>
        <v>140000</v>
      </c>
      <c r="F143" s="57" t="s">
        <v>10</v>
      </c>
      <c r="G143" s="63"/>
      <c r="H143" s="8"/>
      <c r="I143" s="51"/>
    </row>
    <row r="144" spans="1:9" ht="15.75" thickBot="1" x14ac:dyDescent="0.5">
      <c r="A144" s="2"/>
      <c r="B144" s="34"/>
      <c r="C144" s="2"/>
      <c r="D144" s="34"/>
      <c r="F144" s="59" t="s">
        <v>87</v>
      </c>
      <c r="G144" s="64">
        <f>G142-G143</f>
        <v>0</v>
      </c>
      <c r="H144" s="8"/>
      <c r="I144" s="53"/>
    </row>
    <row r="145" spans="1:9" ht="15.75" thickBot="1" x14ac:dyDescent="0.5">
      <c r="A145" s="7" t="s">
        <v>8</v>
      </c>
      <c r="B145" s="33">
        <f>SUM(B141:B144)</f>
        <v>728800</v>
      </c>
      <c r="C145" s="7" t="s">
        <v>8</v>
      </c>
      <c r="D145" s="33">
        <f>SUM(D141:D144)</f>
        <v>524000</v>
      </c>
      <c r="F145" s="65"/>
      <c r="G145" s="63"/>
      <c r="H145" s="54"/>
      <c r="I145" s="55"/>
    </row>
    <row r="146" spans="1:9" ht="15.4" x14ac:dyDescent="0.45">
      <c r="A146" s="2"/>
      <c r="B146" s="35"/>
      <c r="C146" s="2"/>
      <c r="D146" s="40"/>
      <c r="F146" s="57" t="s">
        <v>88</v>
      </c>
      <c r="G146" s="63"/>
      <c r="H146" s="8"/>
      <c r="I146" s="8"/>
    </row>
    <row r="147" spans="1:9" ht="15.4" x14ac:dyDescent="0.45">
      <c r="A147" s="2"/>
      <c r="B147" s="35"/>
      <c r="C147" s="2"/>
      <c r="D147" s="40"/>
      <c r="F147" s="57" t="s">
        <v>89</v>
      </c>
      <c r="G147" s="63"/>
      <c r="H147" s="8"/>
      <c r="I147" s="53"/>
    </row>
    <row r="148" spans="1:9" ht="15.75" thickBot="1" x14ac:dyDescent="0.5">
      <c r="A148" s="2"/>
      <c r="B148" s="35"/>
      <c r="C148" s="2"/>
      <c r="D148" s="34"/>
      <c r="F148" s="57"/>
      <c r="G148" s="63"/>
      <c r="H148" s="8"/>
      <c r="I148" s="8"/>
    </row>
    <row r="149" spans="1:9" ht="15.4" thickBot="1" x14ac:dyDescent="0.45">
      <c r="A149" s="7" t="s">
        <v>23</v>
      </c>
      <c r="B149" s="36">
        <f>B138+B145</f>
        <v>896000</v>
      </c>
      <c r="C149" s="7" t="s">
        <v>23</v>
      </c>
      <c r="D149" s="40">
        <f>D138+D145</f>
        <v>896000</v>
      </c>
      <c r="F149" s="59" t="s">
        <v>90</v>
      </c>
      <c r="G149" s="64">
        <f>G140+G144-G146-G147</f>
        <v>172000</v>
      </c>
      <c r="H149" s="8"/>
      <c r="I149" s="8"/>
    </row>
    <row r="150" spans="1:9" ht="15.75" thickBot="1" x14ac:dyDescent="0.5">
      <c r="A150" s="3"/>
      <c r="B150" s="34"/>
      <c r="C150" s="3"/>
      <c r="D150" s="39"/>
      <c r="F150" s="66"/>
      <c r="G150" s="67"/>
      <c r="H150" s="8"/>
      <c r="I150" s="8"/>
    </row>
    <row r="151" spans="1:9" x14ac:dyDescent="0.4">
      <c r="A151" s="31" t="s">
        <v>56</v>
      </c>
      <c r="F151" s="8"/>
      <c r="G151" s="8"/>
      <c r="H151" s="8"/>
      <c r="I151" s="8"/>
    </row>
    <row r="152" spans="1:9" x14ac:dyDescent="0.4">
      <c r="F152" s="8"/>
      <c r="G152" s="8"/>
      <c r="H152" s="8"/>
      <c r="I152" s="8"/>
    </row>
    <row r="153" spans="1:9" x14ac:dyDescent="0.4">
      <c r="F153" s="8"/>
      <c r="G153" s="8"/>
      <c r="H153" s="8"/>
      <c r="I153" s="8"/>
    </row>
    <row r="154" spans="1:9" ht="18.75" thickBot="1" x14ac:dyDescent="0.75">
      <c r="A154" s="80" t="s">
        <v>57</v>
      </c>
      <c r="B154" s="81"/>
      <c r="C154" s="81"/>
      <c r="D154" s="81"/>
      <c r="F154" s="82" t="s">
        <v>44</v>
      </c>
      <c r="G154" s="82"/>
      <c r="H154" s="8"/>
      <c r="I154" s="8"/>
    </row>
    <row r="155" spans="1:9" ht="15.75" thickBot="1" x14ac:dyDescent="0.5">
      <c r="A155" s="10" t="s">
        <v>1</v>
      </c>
      <c r="B155" s="33"/>
      <c r="C155" s="11" t="s">
        <v>2</v>
      </c>
      <c r="D155" s="38"/>
      <c r="F155" s="57"/>
      <c r="G155" s="58" t="s">
        <v>0</v>
      </c>
      <c r="H155" s="8"/>
      <c r="I155" s="8"/>
    </row>
    <row r="156" spans="1:9" ht="15.75" thickBot="1" x14ac:dyDescent="0.5">
      <c r="A156" s="3"/>
      <c r="B156" s="34" t="s">
        <v>0</v>
      </c>
      <c r="C156" s="3"/>
      <c r="D156" s="39" t="s">
        <v>0</v>
      </c>
      <c r="F156" s="59" t="s">
        <v>81</v>
      </c>
      <c r="G156" s="60">
        <f>G131</f>
        <v>720000</v>
      </c>
      <c r="H156" s="8"/>
      <c r="I156" s="8"/>
    </row>
    <row r="157" spans="1:9" ht="15.4" x14ac:dyDescent="0.45">
      <c r="A157" s="12"/>
      <c r="B157" s="35"/>
      <c r="C157" s="12"/>
      <c r="D157" s="40"/>
      <c r="F157" s="57"/>
      <c r="G157" s="61"/>
      <c r="H157" s="8"/>
      <c r="I157" s="8"/>
    </row>
    <row r="158" spans="1:9" ht="15.4" x14ac:dyDescent="0.45">
      <c r="A158" s="13" t="s">
        <v>3</v>
      </c>
      <c r="B158" s="35"/>
      <c r="C158" s="13" t="s">
        <v>5</v>
      </c>
      <c r="D158" s="40"/>
      <c r="F158" s="62" t="s">
        <v>126</v>
      </c>
      <c r="G158" s="63">
        <f>G133</f>
        <v>60000</v>
      </c>
      <c r="H158" s="8"/>
      <c r="I158" s="8"/>
    </row>
    <row r="159" spans="1:9" ht="15.4" x14ac:dyDescent="0.45">
      <c r="A159" s="2" t="s">
        <v>12</v>
      </c>
      <c r="B159" s="35">
        <f>B134</f>
        <v>0</v>
      </c>
      <c r="C159" s="2" t="s">
        <v>18</v>
      </c>
      <c r="D159" s="40">
        <f>D134</f>
        <v>200000</v>
      </c>
      <c r="F159" s="57" t="s">
        <v>128</v>
      </c>
      <c r="G159" s="63">
        <f>G134</f>
        <v>85200</v>
      </c>
      <c r="H159" s="8"/>
      <c r="I159" s="8"/>
    </row>
    <row r="160" spans="1:9" ht="15.75" thickBot="1" x14ac:dyDescent="0.5">
      <c r="A160" s="2" t="s">
        <v>13</v>
      </c>
      <c r="B160" s="35">
        <f>B135</f>
        <v>0</v>
      </c>
      <c r="C160" s="13" t="s">
        <v>19</v>
      </c>
      <c r="D160" s="42">
        <f>+G174</f>
        <v>172000</v>
      </c>
      <c r="F160" s="57" t="s">
        <v>127</v>
      </c>
      <c r="G160" s="63">
        <f>G135</f>
        <v>400000</v>
      </c>
      <c r="H160" s="8"/>
      <c r="I160" s="8"/>
    </row>
    <row r="161" spans="1:9" ht="15.75" thickBot="1" x14ac:dyDescent="0.5">
      <c r="A161" s="2" t="s">
        <v>14</v>
      </c>
      <c r="B161" s="35">
        <f>B136</f>
        <v>167200</v>
      </c>
      <c r="C161" s="13"/>
      <c r="D161" s="40"/>
      <c r="F161" s="59" t="s">
        <v>83</v>
      </c>
      <c r="G161" s="64">
        <f>G156-G158-G159-G160</f>
        <v>174800</v>
      </c>
      <c r="H161" s="8"/>
      <c r="I161" s="8"/>
    </row>
    <row r="162" spans="1:9" ht="15.75" thickBot="1" x14ac:dyDescent="0.5">
      <c r="A162" s="13"/>
      <c r="B162" s="34"/>
      <c r="C162" s="13"/>
      <c r="D162" s="34"/>
      <c r="F162" s="57"/>
      <c r="G162" s="63"/>
      <c r="H162" s="8"/>
      <c r="I162" s="8"/>
    </row>
    <row r="163" spans="1:9" ht="15.75" thickBot="1" x14ac:dyDescent="0.5">
      <c r="A163" s="7" t="s">
        <v>7</v>
      </c>
      <c r="B163" s="33">
        <f>SUM(B159:B162)</f>
        <v>167200</v>
      </c>
      <c r="C163" s="7" t="s">
        <v>7</v>
      </c>
      <c r="D163" s="33">
        <f>SUM(D159:D162)</f>
        <v>372000</v>
      </c>
      <c r="F163" s="62" t="s">
        <v>84</v>
      </c>
      <c r="G163" s="63">
        <f>+G138</f>
        <v>0</v>
      </c>
      <c r="H163" s="8"/>
      <c r="I163" s="8"/>
    </row>
    <row r="164" spans="1:9" ht="15.75" thickBot="1" x14ac:dyDescent="0.5">
      <c r="B164" s="35"/>
      <c r="C164" s="13"/>
      <c r="D164" s="40"/>
      <c r="F164" s="57" t="s">
        <v>85</v>
      </c>
      <c r="G164" s="63">
        <f>+G139</f>
        <v>2800</v>
      </c>
      <c r="H164" s="8"/>
      <c r="I164" s="8"/>
    </row>
    <row r="165" spans="1:9" ht="15.4" thickBot="1" x14ac:dyDescent="0.45">
      <c r="A165" s="13" t="s">
        <v>4</v>
      </c>
      <c r="B165" s="35"/>
      <c r="C165" s="13" t="s">
        <v>6</v>
      </c>
      <c r="D165" s="40"/>
      <c r="F165" s="59" t="s">
        <v>86</v>
      </c>
      <c r="G165" s="64">
        <f>G161+G163-G164</f>
        <v>172000</v>
      </c>
      <c r="H165" s="8"/>
      <c r="I165" s="8"/>
    </row>
    <row r="166" spans="1:9" ht="15.4" x14ac:dyDescent="0.45">
      <c r="A166" s="2" t="s">
        <v>15</v>
      </c>
      <c r="B166" s="35">
        <f>B141</f>
        <v>164000</v>
      </c>
      <c r="C166" s="2" t="s">
        <v>22</v>
      </c>
      <c r="D166" s="40">
        <f>D141</f>
        <v>160000</v>
      </c>
      <c r="F166" s="57"/>
      <c r="G166" s="63"/>
      <c r="H166" s="8"/>
      <c r="I166" s="8"/>
    </row>
    <row r="167" spans="1:9" ht="15.4" x14ac:dyDescent="0.45">
      <c r="A167" s="2" t="s">
        <v>16</v>
      </c>
      <c r="B167" s="35">
        <f>B142</f>
        <v>400000</v>
      </c>
      <c r="C167" s="2" t="s">
        <v>20</v>
      </c>
      <c r="D167" s="40">
        <f>D142</f>
        <v>224000</v>
      </c>
      <c r="F167" s="57" t="s">
        <v>11</v>
      </c>
      <c r="G167" s="63"/>
      <c r="H167" s="8"/>
      <c r="I167" s="8"/>
    </row>
    <row r="168" spans="1:9" ht="15.75" thickBot="1" x14ac:dyDescent="0.5">
      <c r="A168" s="2" t="s">
        <v>17</v>
      </c>
      <c r="B168" s="37">
        <f>B143-70000</f>
        <v>94800</v>
      </c>
      <c r="C168" s="2" t="s">
        <v>36</v>
      </c>
      <c r="D168" s="40">
        <f>D143-70000</f>
        <v>70000</v>
      </c>
      <c r="F168" s="57" t="s">
        <v>10</v>
      </c>
      <c r="G168" s="63"/>
      <c r="H168" s="8"/>
      <c r="I168" s="8"/>
    </row>
    <row r="169" spans="1:9" ht="15.75" thickBot="1" x14ac:dyDescent="0.5">
      <c r="A169" s="2"/>
      <c r="B169" s="34"/>
      <c r="C169" s="2"/>
      <c r="D169" s="34"/>
      <c r="F169" s="59" t="s">
        <v>87</v>
      </c>
      <c r="G169" s="64">
        <f>G167-G168</f>
        <v>0</v>
      </c>
      <c r="H169" s="8"/>
      <c r="I169" s="8"/>
    </row>
    <row r="170" spans="1:9" ht="15.75" thickBot="1" x14ac:dyDescent="0.5">
      <c r="A170" s="7" t="s">
        <v>8</v>
      </c>
      <c r="B170" s="33">
        <f>SUM(B166:B169)</f>
        <v>658800</v>
      </c>
      <c r="C170" s="7" t="s">
        <v>8</v>
      </c>
      <c r="D170" s="33">
        <f>SUM(D166:D169)</f>
        <v>454000</v>
      </c>
      <c r="F170" s="65"/>
      <c r="G170" s="63"/>
      <c r="H170" s="8"/>
      <c r="I170" s="8"/>
    </row>
    <row r="171" spans="1:9" ht="15.4" x14ac:dyDescent="0.45">
      <c r="A171" s="2"/>
      <c r="B171" s="35"/>
      <c r="C171" s="2"/>
      <c r="D171" s="40"/>
      <c r="F171" s="57" t="s">
        <v>88</v>
      </c>
      <c r="G171" s="63"/>
      <c r="H171" s="8"/>
      <c r="I171" s="8"/>
    </row>
    <row r="172" spans="1:9" ht="15.4" x14ac:dyDescent="0.45">
      <c r="A172" s="2"/>
      <c r="B172" s="35"/>
      <c r="C172" s="2"/>
      <c r="D172" s="40"/>
      <c r="F172" s="57" t="s">
        <v>89</v>
      </c>
      <c r="G172" s="63"/>
      <c r="H172" s="8"/>
      <c r="I172" s="8"/>
    </row>
    <row r="173" spans="1:9" ht="15.75" thickBot="1" x14ac:dyDescent="0.5">
      <c r="A173" s="2"/>
      <c r="B173" s="35"/>
      <c r="C173" s="2"/>
      <c r="D173" s="34"/>
      <c r="F173" s="57"/>
      <c r="G173" s="63"/>
      <c r="H173" s="8"/>
      <c r="I173" s="8"/>
    </row>
    <row r="174" spans="1:9" ht="15.4" thickBot="1" x14ac:dyDescent="0.45">
      <c r="A174" s="7" t="s">
        <v>23</v>
      </c>
      <c r="B174" s="36">
        <f>B163+B170</f>
        <v>826000</v>
      </c>
      <c r="C174" s="7" t="s">
        <v>23</v>
      </c>
      <c r="D174" s="40">
        <f>D163+D170</f>
        <v>826000</v>
      </c>
      <c r="F174" s="59" t="s">
        <v>90</v>
      </c>
      <c r="G174" s="64">
        <f>G165+G169-G171-G172</f>
        <v>172000</v>
      </c>
      <c r="H174" s="8"/>
      <c r="I174" s="8"/>
    </row>
    <row r="175" spans="1:9" ht="15.75" thickBot="1" x14ac:dyDescent="0.5">
      <c r="A175" s="3"/>
      <c r="B175" s="34"/>
      <c r="C175" s="3"/>
      <c r="D175" s="39"/>
      <c r="F175" s="66"/>
      <c r="G175" s="67"/>
      <c r="H175" s="8"/>
      <c r="I175" s="8"/>
    </row>
    <row r="176" spans="1:9" x14ac:dyDescent="0.4">
      <c r="A176" s="31" t="s">
        <v>114</v>
      </c>
      <c r="F176" s="8"/>
      <c r="G176" s="8"/>
      <c r="H176" s="8"/>
      <c r="I176" s="8"/>
    </row>
    <row r="177" spans="1:9" x14ac:dyDescent="0.4">
      <c r="A177" s="31"/>
      <c r="F177" s="8"/>
      <c r="G177" s="8"/>
      <c r="H177" s="8"/>
      <c r="I177" s="8"/>
    </row>
    <row r="178" spans="1:9" x14ac:dyDescent="0.4">
      <c r="F178" s="8"/>
      <c r="G178" s="8"/>
      <c r="H178" s="8"/>
      <c r="I178" s="8"/>
    </row>
    <row r="179" spans="1:9" ht="18.75" thickBot="1" x14ac:dyDescent="0.75">
      <c r="A179" s="80" t="s">
        <v>58</v>
      </c>
      <c r="B179" s="81"/>
      <c r="C179" s="81"/>
      <c r="D179" s="81"/>
      <c r="F179" s="82" t="s">
        <v>46</v>
      </c>
      <c r="G179" s="82"/>
      <c r="H179" s="8"/>
      <c r="I179" s="8"/>
    </row>
    <row r="180" spans="1:9" ht="18.75" thickBot="1" x14ac:dyDescent="0.75">
      <c r="A180" s="10" t="s">
        <v>1</v>
      </c>
      <c r="B180" s="33"/>
      <c r="C180" s="11" t="s">
        <v>2</v>
      </c>
      <c r="D180" s="38"/>
      <c r="F180" s="57"/>
      <c r="G180" s="58" t="s">
        <v>0</v>
      </c>
      <c r="H180" s="48"/>
      <c r="I180" s="48"/>
    </row>
    <row r="181" spans="1:9" ht="15.75" thickBot="1" x14ac:dyDescent="0.5">
      <c r="A181" s="3"/>
      <c r="B181" s="34" t="s">
        <v>0</v>
      </c>
      <c r="C181" s="3"/>
      <c r="D181" s="39" t="s">
        <v>0</v>
      </c>
      <c r="F181" s="59" t="s">
        <v>81</v>
      </c>
      <c r="G181" s="60">
        <f>G131</f>
        <v>720000</v>
      </c>
      <c r="H181" s="8"/>
      <c r="I181" s="8"/>
    </row>
    <row r="182" spans="1:9" ht="15.4" x14ac:dyDescent="0.45">
      <c r="A182" s="12"/>
      <c r="B182" s="35"/>
      <c r="C182" s="12"/>
      <c r="D182" s="40"/>
      <c r="F182" s="57"/>
      <c r="G182" s="61"/>
      <c r="H182" s="49"/>
      <c r="I182" s="8"/>
    </row>
    <row r="183" spans="1:9" ht="15.4" x14ac:dyDescent="0.45">
      <c r="A183" s="13" t="s">
        <v>3</v>
      </c>
      <c r="B183" s="35"/>
      <c r="C183" s="13" t="s">
        <v>5</v>
      </c>
      <c r="D183" s="40"/>
      <c r="F183" s="62" t="s">
        <v>126</v>
      </c>
      <c r="G183" s="63">
        <f>G133</f>
        <v>60000</v>
      </c>
      <c r="H183" s="50"/>
      <c r="I183" s="50"/>
    </row>
    <row r="184" spans="1:9" ht="15.4" x14ac:dyDescent="0.45">
      <c r="A184" s="2" t="s">
        <v>12</v>
      </c>
      <c r="B184" s="35">
        <f>B134</f>
        <v>0</v>
      </c>
      <c r="C184" s="2" t="s">
        <v>18</v>
      </c>
      <c r="D184" s="40">
        <f>D134</f>
        <v>200000</v>
      </c>
      <c r="F184" s="57" t="s">
        <v>128</v>
      </c>
      <c r="G184" s="68">
        <f>G134+9200</f>
        <v>94400</v>
      </c>
      <c r="H184" s="8"/>
      <c r="I184" s="51"/>
    </row>
    <row r="185" spans="1:9" ht="15.75" thickBot="1" x14ac:dyDescent="0.5">
      <c r="A185" s="2" t="s">
        <v>13</v>
      </c>
      <c r="B185" s="35">
        <f>B135</f>
        <v>0</v>
      </c>
      <c r="C185" s="13" t="s">
        <v>19</v>
      </c>
      <c r="D185" s="42">
        <f>G199</f>
        <v>162800</v>
      </c>
      <c r="F185" s="57" t="s">
        <v>127</v>
      </c>
      <c r="G185" s="63">
        <f>G160</f>
        <v>400000</v>
      </c>
      <c r="H185" s="8"/>
      <c r="I185" s="56"/>
    </row>
    <row r="186" spans="1:9" ht="15.75" thickBot="1" x14ac:dyDescent="0.5">
      <c r="A186" s="2" t="s">
        <v>14</v>
      </c>
      <c r="B186" s="35">
        <f>B136</f>
        <v>167200</v>
      </c>
      <c r="C186" s="13"/>
      <c r="D186" s="40"/>
      <c r="F186" s="59" t="s">
        <v>83</v>
      </c>
      <c r="G186" s="64">
        <f>G181-G183-G184-G185</f>
        <v>165600</v>
      </c>
      <c r="H186" s="8"/>
      <c r="I186" s="51"/>
    </row>
    <row r="187" spans="1:9" ht="15.75" thickBot="1" x14ac:dyDescent="0.5">
      <c r="A187" s="13"/>
      <c r="B187" s="34"/>
      <c r="C187" s="13"/>
      <c r="D187" s="34"/>
      <c r="F187" s="57"/>
      <c r="G187" s="63"/>
      <c r="H187" s="8"/>
      <c r="I187" s="51"/>
    </row>
    <row r="188" spans="1:9" ht="15.75" thickBot="1" x14ac:dyDescent="0.5">
      <c r="A188" s="7" t="s">
        <v>7</v>
      </c>
      <c r="B188" s="33">
        <f>SUM(B184:B187)</f>
        <v>167200</v>
      </c>
      <c r="C188" s="7" t="s">
        <v>7</v>
      </c>
      <c r="D188" s="33">
        <f>SUM(D184:D187)</f>
        <v>362800</v>
      </c>
      <c r="F188" s="62" t="s">
        <v>84</v>
      </c>
      <c r="G188" s="63">
        <f>G138</f>
        <v>0</v>
      </c>
      <c r="H188" s="8"/>
      <c r="I188" s="51"/>
    </row>
    <row r="189" spans="1:9" ht="15.75" thickBot="1" x14ac:dyDescent="0.5">
      <c r="B189" s="35"/>
      <c r="C189" s="13"/>
      <c r="D189" s="40"/>
      <c r="F189" s="57" t="s">
        <v>85</v>
      </c>
      <c r="G189" s="63">
        <f>G139</f>
        <v>2800</v>
      </c>
      <c r="H189" s="8"/>
      <c r="I189" s="51"/>
    </row>
    <row r="190" spans="1:9" ht="15.4" thickBot="1" x14ac:dyDescent="0.45">
      <c r="A190" s="13" t="s">
        <v>4</v>
      </c>
      <c r="B190" s="35"/>
      <c r="C190" s="13" t="s">
        <v>6</v>
      </c>
      <c r="D190" s="40"/>
      <c r="F190" s="59" t="s">
        <v>86</v>
      </c>
      <c r="G190" s="64">
        <f>G186+G188-G189</f>
        <v>162800</v>
      </c>
      <c r="H190" s="8"/>
      <c r="I190" s="51"/>
    </row>
    <row r="191" spans="1:9" ht="15.4" x14ac:dyDescent="0.45">
      <c r="A191" s="2" t="s">
        <v>15</v>
      </c>
      <c r="B191" s="35">
        <f>B141</f>
        <v>164000</v>
      </c>
      <c r="C191" s="2" t="s">
        <v>22</v>
      </c>
      <c r="D191" s="40">
        <f>D141</f>
        <v>160000</v>
      </c>
      <c r="F191" s="57"/>
      <c r="G191" s="63"/>
      <c r="H191" s="8"/>
      <c r="I191" s="51"/>
    </row>
    <row r="192" spans="1:9" ht="15.4" x14ac:dyDescent="0.45">
      <c r="A192" s="2" t="s">
        <v>16</v>
      </c>
      <c r="B192" s="35">
        <f>B142</f>
        <v>400000</v>
      </c>
      <c r="C192" s="2" t="s">
        <v>20</v>
      </c>
      <c r="D192" s="40">
        <f>D167</f>
        <v>224000</v>
      </c>
      <c r="F192" s="57" t="s">
        <v>11</v>
      </c>
      <c r="G192" s="63"/>
      <c r="H192" s="8"/>
      <c r="I192" s="51"/>
    </row>
    <row r="193" spans="1:9" ht="15.75" thickBot="1" x14ac:dyDescent="0.5">
      <c r="A193" s="2" t="s">
        <v>17</v>
      </c>
      <c r="B193" s="37">
        <f>B168-9200</f>
        <v>85600</v>
      </c>
      <c r="C193" s="2" t="s">
        <v>21</v>
      </c>
      <c r="D193" s="40">
        <f>D168</f>
        <v>70000</v>
      </c>
      <c r="F193" s="57" t="s">
        <v>10</v>
      </c>
      <c r="G193" s="63"/>
      <c r="H193" s="8"/>
      <c r="I193" s="51"/>
    </row>
    <row r="194" spans="1:9" ht="15.75" thickBot="1" x14ac:dyDescent="0.5">
      <c r="A194" s="2"/>
      <c r="B194" s="34"/>
      <c r="C194" s="2"/>
      <c r="D194" s="34"/>
      <c r="F194" s="59" t="s">
        <v>87</v>
      </c>
      <c r="G194" s="64">
        <f>G192-G193</f>
        <v>0</v>
      </c>
      <c r="H194" s="8"/>
      <c r="I194" s="53"/>
    </row>
    <row r="195" spans="1:9" ht="15.75" thickBot="1" x14ac:dyDescent="0.5">
      <c r="A195" s="7" t="s">
        <v>8</v>
      </c>
      <c r="B195" s="33">
        <f>SUM(B191:B194)</f>
        <v>649600</v>
      </c>
      <c r="C195" s="7" t="s">
        <v>8</v>
      </c>
      <c r="D195" s="33">
        <f>SUM(D191:D194)</f>
        <v>454000</v>
      </c>
      <c r="F195" s="65"/>
      <c r="G195" s="63"/>
      <c r="H195" s="54"/>
      <c r="I195" s="55"/>
    </row>
    <row r="196" spans="1:9" ht="15.4" x14ac:dyDescent="0.45">
      <c r="A196" s="2"/>
      <c r="B196" s="35"/>
      <c r="C196" s="2"/>
      <c r="D196" s="40"/>
      <c r="F196" s="57" t="s">
        <v>88</v>
      </c>
      <c r="G196" s="63"/>
      <c r="H196" s="8"/>
      <c r="I196" s="8"/>
    </row>
    <row r="197" spans="1:9" ht="15.4" x14ac:dyDescent="0.45">
      <c r="A197" s="2"/>
      <c r="B197" s="35"/>
      <c r="C197" s="2"/>
      <c r="D197" s="40"/>
      <c r="F197" s="57" t="s">
        <v>89</v>
      </c>
      <c r="G197" s="63"/>
      <c r="H197" s="8"/>
      <c r="I197" s="53"/>
    </row>
    <row r="198" spans="1:9" ht="15.75" thickBot="1" x14ac:dyDescent="0.5">
      <c r="A198" s="2"/>
      <c r="B198" s="35"/>
      <c r="C198" s="2"/>
      <c r="D198" s="34"/>
      <c r="F198" s="57"/>
      <c r="G198" s="63"/>
      <c r="H198" s="8"/>
      <c r="I198" s="8"/>
    </row>
    <row r="199" spans="1:9" ht="15.4" thickBot="1" x14ac:dyDescent="0.45">
      <c r="A199" s="7" t="s">
        <v>23</v>
      </c>
      <c r="B199" s="36">
        <f>B188+B195</f>
        <v>816800</v>
      </c>
      <c r="C199" s="7" t="s">
        <v>23</v>
      </c>
      <c r="D199" s="40">
        <f>D188+D195</f>
        <v>816800</v>
      </c>
      <c r="F199" s="59" t="s">
        <v>90</v>
      </c>
      <c r="G199" s="64">
        <f>G190+G194-G196-G197</f>
        <v>162800</v>
      </c>
      <c r="H199" s="8"/>
      <c r="I199" s="8"/>
    </row>
    <row r="200" spans="1:9" ht="15.75" thickBot="1" x14ac:dyDescent="0.5">
      <c r="A200" s="3"/>
      <c r="B200" s="34"/>
      <c r="C200" s="3"/>
      <c r="D200" s="39"/>
      <c r="F200" s="66"/>
      <c r="G200" s="67"/>
      <c r="H200" s="8"/>
      <c r="I200" s="8"/>
    </row>
    <row r="201" spans="1:9" x14ac:dyDescent="0.4">
      <c r="A201" s="31" t="s">
        <v>103</v>
      </c>
      <c r="F201" s="8"/>
      <c r="G201" s="8"/>
      <c r="H201" s="8"/>
      <c r="I201" s="8"/>
    </row>
    <row r="202" spans="1:9" x14ac:dyDescent="0.4">
      <c r="F202" s="8"/>
      <c r="G202" s="8"/>
      <c r="H202" s="8"/>
      <c r="I202" s="8"/>
    </row>
    <row r="203" spans="1:9" x14ac:dyDescent="0.4">
      <c r="F203" s="8"/>
      <c r="G203" s="8"/>
      <c r="H203" s="8"/>
      <c r="I203" s="8"/>
    </row>
    <row r="204" spans="1:9" ht="18.75" thickBot="1" x14ac:dyDescent="0.75">
      <c r="A204" s="80" t="s">
        <v>59</v>
      </c>
      <c r="B204" s="81"/>
      <c r="C204" s="81"/>
      <c r="D204" s="81"/>
      <c r="F204" s="82" t="s">
        <v>62</v>
      </c>
      <c r="G204" s="82"/>
      <c r="H204" s="8"/>
      <c r="I204" s="8"/>
    </row>
    <row r="205" spans="1:9" ht="18.75" thickBot="1" x14ac:dyDescent="0.75">
      <c r="A205" s="10" t="s">
        <v>1</v>
      </c>
      <c r="B205" s="33"/>
      <c r="C205" s="11" t="s">
        <v>2</v>
      </c>
      <c r="D205" s="38"/>
      <c r="F205" s="57"/>
      <c r="G205" s="58" t="s">
        <v>0</v>
      </c>
      <c r="H205" s="48"/>
      <c r="I205" s="48"/>
    </row>
    <row r="206" spans="1:9" ht="15.75" thickBot="1" x14ac:dyDescent="0.5">
      <c r="A206" s="3"/>
      <c r="B206" s="34" t="s">
        <v>0</v>
      </c>
      <c r="C206" s="3"/>
      <c r="D206" s="39" t="s">
        <v>0</v>
      </c>
      <c r="F206" s="59" t="s">
        <v>81</v>
      </c>
      <c r="G206" s="60">
        <f>G181</f>
        <v>720000</v>
      </c>
      <c r="H206" s="8"/>
      <c r="I206" s="8"/>
    </row>
    <row r="207" spans="1:9" ht="15.4" x14ac:dyDescent="0.45">
      <c r="A207" s="12"/>
      <c r="B207" s="35"/>
      <c r="C207" s="12"/>
      <c r="D207" s="40"/>
      <c r="F207" s="57"/>
      <c r="G207" s="61"/>
      <c r="H207" s="49"/>
      <c r="I207" s="8"/>
    </row>
    <row r="208" spans="1:9" ht="15.4" x14ac:dyDescent="0.45">
      <c r="A208" s="13" t="s">
        <v>3</v>
      </c>
      <c r="B208" s="35"/>
      <c r="C208" s="13" t="s">
        <v>5</v>
      </c>
      <c r="D208" s="40"/>
      <c r="F208" s="62" t="s">
        <v>126</v>
      </c>
      <c r="G208" s="63">
        <f>G183</f>
        <v>60000</v>
      </c>
      <c r="H208" s="50"/>
      <c r="I208" s="50"/>
    </row>
    <row r="209" spans="1:9" ht="15.4" x14ac:dyDescent="0.45">
      <c r="A209" s="2" t="s">
        <v>12</v>
      </c>
      <c r="B209" s="35">
        <f>B184</f>
        <v>0</v>
      </c>
      <c r="C209" s="2" t="s">
        <v>18</v>
      </c>
      <c r="D209" s="40">
        <f>D184</f>
        <v>200000</v>
      </c>
      <c r="F209" s="57" t="s">
        <v>128</v>
      </c>
      <c r="G209" s="63">
        <f>G184</f>
        <v>94400</v>
      </c>
      <c r="H209" s="8"/>
      <c r="I209" s="51"/>
    </row>
    <row r="210" spans="1:9" ht="15.75" thickBot="1" x14ac:dyDescent="0.5">
      <c r="A210" s="2" t="s">
        <v>13</v>
      </c>
      <c r="B210" s="35">
        <f>B185</f>
        <v>0</v>
      </c>
      <c r="C210" s="13" t="s">
        <v>19</v>
      </c>
      <c r="D210" s="42">
        <f>G224</f>
        <v>160000</v>
      </c>
      <c r="F210" s="57" t="s">
        <v>127</v>
      </c>
      <c r="G210" s="63">
        <f>G185</f>
        <v>400000</v>
      </c>
      <c r="H210" s="8"/>
      <c r="I210" s="56"/>
    </row>
    <row r="211" spans="1:9" ht="15.75" thickBot="1" x14ac:dyDescent="0.5">
      <c r="A211" s="2" t="s">
        <v>14</v>
      </c>
      <c r="B211" s="37">
        <f>B186-2800</f>
        <v>164400</v>
      </c>
      <c r="C211" s="13"/>
      <c r="D211" s="40"/>
      <c r="F211" s="59" t="s">
        <v>83</v>
      </c>
      <c r="G211" s="64">
        <f>G206-G208-G209-G210</f>
        <v>165600</v>
      </c>
      <c r="H211" s="8"/>
      <c r="I211" s="51"/>
    </row>
    <row r="212" spans="1:9" ht="15.75" thickBot="1" x14ac:dyDescent="0.5">
      <c r="A212" s="13"/>
      <c r="B212" s="34"/>
      <c r="C212" s="13"/>
      <c r="D212" s="34"/>
      <c r="F212" s="57"/>
      <c r="G212" s="63"/>
      <c r="H212" s="8"/>
      <c r="I212" s="51"/>
    </row>
    <row r="213" spans="1:9" ht="15.75" thickBot="1" x14ac:dyDescent="0.5">
      <c r="A213" s="7" t="s">
        <v>7</v>
      </c>
      <c r="B213" s="33">
        <f>SUM(B209:B212)</f>
        <v>164400</v>
      </c>
      <c r="C213" s="7" t="s">
        <v>7</v>
      </c>
      <c r="D213" s="33">
        <f>SUM(D209:D212)</f>
        <v>360000</v>
      </c>
      <c r="F213" s="62" t="s">
        <v>84</v>
      </c>
      <c r="G213" s="63">
        <f>G188</f>
        <v>0</v>
      </c>
      <c r="H213" s="8"/>
      <c r="I213" s="51"/>
    </row>
    <row r="214" spans="1:9" ht="15.75" thickBot="1" x14ac:dyDescent="0.5">
      <c r="B214" s="35"/>
      <c r="C214" s="13"/>
      <c r="D214" s="40"/>
      <c r="F214" s="57" t="s">
        <v>85</v>
      </c>
      <c r="G214" s="68">
        <f>G189+2800</f>
        <v>5600</v>
      </c>
      <c r="H214" s="8"/>
      <c r="I214" s="51"/>
    </row>
    <row r="215" spans="1:9" ht="15.4" thickBot="1" x14ac:dyDescent="0.45">
      <c r="A215" s="13" t="s">
        <v>4</v>
      </c>
      <c r="B215" s="35"/>
      <c r="C215" s="13" t="s">
        <v>6</v>
      </c>
      <c r="D215" s="40"/>
      <c r="F215" s="59" t="s">
        <v>86</v>
      </c>
      <c r="G215" s="64">
        <f>G211+G213-G214</f>
        <v>160000</v>
      </c>
      <c r="H215" s="8"/>
      <c r="I215" s="51"/>
    </row>
    <row r="216" spans="1:9" ht="15.4" x14ac:dyDescent="0.45">
      <c r="A216" s="2" t="s">
        <v>15</v>
      </c>
      <c r="B216" s="35">
        <f>B191</f>
        <v>164000</v>
      </c>
      <c r="C216" s="2" t="s">
        <v>22</v>
      </c>
      <c r="D216" s="40">
        <f>D191</f>
        <v>160000</v>
      </c>
      <c r="F216" s="57"/>
      <c r="G216" s="63"/>
      <c r="H216" s="8"/>
      <c r="I216" s="51"/>
    </row>
    <row r="217" spans="1:9" ht="15.4" x14ac:dyDescent="0.45">
      <c r="A217" s="2" t="s">
        <v>16</v>
      </c>
      <c r="B217" s="35">
        <f>B192</f>
        <v>400000</v>
      </c>
      <c r="C217" s="2" t="s">
        <v>20</v>
      </c>
      <c r="D217" s="40">
        <f>D192</f>
        <v>224000</v>
      </c>
      <c r="F217" s="57" t="s">
        <v>11</v>
      </c>
      <c r="G217" s="63"/>
      <c r="H217" s="8"/>
      <c r="I217" s="51"/>
    </row>
    <row r="218" spans="1:9" ht="15.75" thickBot="1" x14ac:dyDescent="0.5">
      <c r="A218" s="2" t="s">
        <v>17</v>
      </c>
      <c r="B218" s="35">
        <f>B193</f>
        <v>85600</v>
      </c>
      <c r="C218" s="2" t="s">
        <v>21</v>
      </c>
      <c r="D218" s="40">
        <f>D193</f>
        <v>70000</v>
      </c>
      <c r="F218" s="57" t="s">
        <v>10</v>
      </c>
      <c r="G218" s="63"/>
      <c r="H218" s="8"/>
      <c r="I218" s="51"/>
    </row>
    <row r="219" spans="1:9" ht="15.75" thickBot="1" x14ac:dyDescent="0.5">
      <c r="A219" s="2"/>
      <c r="B219" s="34"/>
      <c r="C219" s="2"/>
      <c r="D219" s="34"/>
      <c r="F219" s="59" t="s">
        <v>87</v>
      </c>
      <c r="G219" s="64">
        <f>G217-G218</f>
        <v>0</v>
      </c>
      <c r="H219" s="8"/>
      <c r="I219" s="53"/>
    </row>
    <row r="220" spans="1:9" ht="15.75" thickBot="1" x14ac:dyDescent="0.5">
      <c r="A220" s="7" t="s">
        <v>8</v>
      </c>
      <c r="B220" s="33">
        <f>SUM(B216:B219)</f>
        <v>649600</v>
      </c>
      <c r="C220" s="7" t="s">
        <v>8</v>
      </c>
      <c r="D220" s="33">
        <f>SUM(D216:D219)</f>
        <v>454000</v>
      </c>
      <c r="F220" s="65"/>
      <c r="G220" s="63"/>
      <c r="H220" s="54"/>
      <c r="I220" s="55"/>
    </row>
    <row r="221" spans="1:9" ht="15.4" x14ac:dyDescent="0.45">
      <c r="A221" s="2"/>
      <c r="B221" s="35"/>
      <c r="C221" s="2"/>
      <c r="D221" s="40"/>
      <c r="F221" s="57" t="s">
        <v>88</v>
      </c>
      <c r="G221" s="63"/>
      <c r="H221" s="8"/>
      <c r="I221" s="8"/>
    </row>
    <row r="222" spans="1:9" ht="15.4" x14ac:dyDescent="0.45">
      <c r="A222" s="2"/>
      <c r="B222" s="35"/>
      <c r="C222" s="2"/>
      <c r="D222" s="40"/>
      <c r="F222" s="57" t="s">
        <v>89</v>
      </c>
      <c r="G222" s="63"/>
      <c r="H222" s="8"/>
      <c r="I222" s="53"/>
    </row>
    <row r="223" spans="1:9" ht="15.75" thickBot="1" x14ac:dyDescent="0.5">
      <c r="A223" s="2"/>
      <c r="B223" s="35"/>
      <c r="C223" s="2"/>
      <c r="D223" s="34"/>
      <c r="F223" s="57"/>
      <c r="G223" s="63"/>
      <c r="H223" s="8"/>
      <c r="I223" s="8"/>
    </row>
    <row r="224" spans="1:9" ht="15.4" thickBot="1" x14ac:dyDescent="0.45">
      <c r="A224" s="7" t="s">
        <v>23</v>
      </c>
      <c r="B224" s="36">
        <f>B213+B220</f>
        <v>814000</v>
      </c>
      <c r="C224" s="7" t="s">
        <v>23</v>
      </c>
      <c r="D224" s="40">
        <f>D213+D220</f>
        <v>814000</v>
      </c>
      <c r="F224" s="59" t="s">
        <v>90</v>
      </c>
      <c r="G224" s="64">
        <f>G215+G219-G221-G222</f>
        <v>160000</v>
      </c>
      <c r="H224" s="8"/>
      <c r="I224" s="8"/>
    </row>
    <row r="225" spans="1:9" ht="15.75" thickBot="1" x14ac:dyDescent="0.5">
      <c r="A225" s="3"/>
      <c r="B225" s="34"/>
      <c r="C225" s="3"/>
      <c r="D225" s="39"/>
      <c r="F225" s="66"/>
      <c r="G225" s="67"/>
      <c r="H225" s="8"/>
      <c r="I225" s="8"/>
    </row>
    <row r="226" spans="1:9" x14ac:dyDescent="0.4">
      <c r="A226" s="31" t="s">
        <v>104</v>
      </c>
      <c r="F226" s="8"/>
      <c r="G226" s="8"/>
      <c r="H226" s="8"/>
      <c r="I226" s="8"/>
    </row>
    <row r="227" spans="1:9" x14ac:dyDescent="0.4">
      <c r="F227" s="8"/>
      <c r="G227" s="8"/>
      <c r="H227" s="8"/>
      <c r="I227" s="8"/>
    </row>
    <row r="228" spans="1:9" x14ac:dyDescent="0.4">
      <c r="F228" s="8"/>
      <c r="G228" s="8"/>
      <c r="H228" s="8"/>
      <c r="I228" s="8"/>
    </row>
    <row r="229" spans="1:9" x14ac:dyDescent="0.4">
      <c r="F229" s="8"/>
      <c r="G229" s="8"/>
      <c r="H229" s="8"/>
      <c r="I229" s="8"/>
    </row>
    <row r="230" spans="1:9" ht="18.75" thickBot="1" x14ac:dyDescent="0.75">
      <c r="A230" s="80" t="s">
        <v>60</v>
      </c>
      <c r="B230" s="81"/>
      <c r="C230" s="81"/>
      <c r="D230" s="81"/>
      <c r="F230" s="82" t="s">
        <v>61</v>
      </c>
      <c r="G230" s="82"/>
      <c r="H230" s="8"/>
      <c r="I230" s="8"/>
    </row>
    <row r="231" spans="1:9" ht="18.75" thickBot="1" x14ac:dyDescent="0.75">
      <c r="A231" s="10" t="s">
        <v>1</v>
      </c>
      <c r="B231" s="33"/>
      <c r="C231" s="11" t="s">
        <v>2</v>
      </c>
      <c r="D231" s="38"/>
      <c r="F231" s="57"/>
      <c r="G231" s="58" t="s">
        <v>0</v>
      </c>
      <c r="H231" s="48"/>
      <c r="I231" s="48"/>
    </row>
    <row r="232" spans="1:9" ht="15.75" thickBot="1" x14ac:dyDescent="0.5">
      <c r="A232" s="3"/>
      <c r="B232" s="34" t="s">
        <v>0</v>
      </c>
      <c r="C232" s="3"/>
      <c r="D232" s="39" t="s">
        <v>0</v>
      </c>
      <c r="F232" s="59" t="s">
        <v>81</v>
      </c>
      <c r="G232" s="60">
        <f>G206</f>
        <v>720000</v>
      </c>
      <c r="H232" s="8"/>
      <c r="I232" s="8"/>
    </row>
    <row r="233" spans="1:9" ht="15.4" x14ac:dyDescent="0.45">
      <c r="A233" s="12"/>
      <c r="B233" s="35"/>
      <c r="C233" s="12"/>
      <c r="D233" s="40"/>
      <c r="F233" s="57"/>
      <c r="G233" s="61"/>
      <c r="H233" s="49"/>
      <c r="I233" s="8"/>
    </row>
    <row r="234" spans="1:9" ht="15.4" x14ac:dyDescent="0.45">
      <c r="A234" s="13" t="s">
        <v>3</v>
      </c>
      <c r="B234" s="35"/>
      <c r="C234" s="13" t="s">
        <v>5</v>
      </c>
      <c r="D234" s="40"/>
      <c r="F234" s="62" t="s">
        <v>126</v>
      </c>
      <c r="G234" s="63">
        <f>G208</f>
        <v>60000</v>
      </c>
      <c r="H234" s="50"/>
      <c r="I234" s="50"/>
    </row>
    <row r="235" spans="1:9" ht="15.4" x14ac:dyDescent="0.45">
      <c r="A235" s="2" t="s">
        <v>12</v>
      </c>
      <c r="B235" s="35">
        <f>B209</f>
        <v>0</v>
      </c>
      <c r="C235" s="2" t="s">
        <v>18</v>
      </c>
      <c r="D235" s="40">
        <f>D209</f>
        <v>200000</v>
      </c>
      <c r="F235" s="57" t="s">
        <v>128</v>
      </c>
      <c r="G235" s="63">
        <f>G209</f>
        <v>94400</v>
      </c>
      <c r="H235" s="8"/>
      <c r="I235" s="51"/>
    </row>
    <row r="236" spans="1:9" ht="15.75" thickBot="1" x14ac:dyDescent="0.5">
      <c r="A236" s="2" t="s">
        <v>13</v>
      </c>
      <c r="B236" s="35">
        <f>B210</f>
        <v>0</v>
      </c>
      <c r="C236" s="13" t="s">
        <v>19</v>
      </c>
      <c r="D236" s="42">
        <f>G250</f>
        <v>160000</v>
      </c>
      <c r="F236" s="57" t="s">
        <v>127</v>
      </c>
      <c r="G236" s="63">
        <f>G210</f>
        <v>400000</v>
      </c>
      <c r="H236" s="8"/>
      <c r="I236" s="56"/>
    </row>
    <row r="237" spans="1:9" ht="15.75" thickBot="1" x14ac:dyDescent="0.5">
      <c r="A237" s="2" t="s">
        <v>14</v>
      </c>
      <c r="B237" s="35">
        <f>B211</f>
        <v>164400</v>
      </c>
      <c r="C237" s="13"/>
      <c r="D237" s="40"/>
      <c r="F237" s="59" t="s">
        <v>83</v>
      </c>
      <c r="G237" s="64">
        <f>G232-G234-G235-G236</f>
        <v>165600</v>
      </c>
      <c r="H237" s="8"/>
      <c r="I237" s="51"/>
    </row>
    <row r="238" spans="1:9" ht="15.75" thickBot="1" x14ac:dyDescent="0.5">
      <c r="A238" s="13"/>
      <c r="B238" s="34"/>
      <c r="C238" s="13"/>
      <c r="D238" s="34"/>
      <c r="F238" s="57"/>
      <c r="G238" s="63"/>
      <c r="H238" s="8"/>
      <c r="I238" s="51"/>
    </row>
    <row r="239" spans="1:9" ht="15.75" thickBot="1" x14ac:dyDescent="0.5">
      <c r="A239" s="7" t="s">
        <v>7</v>
      </c>
      <c r="B239" s="33">
        <f>SUM(B235:B238)</f>
        <v>164400</v>
      </c>
      <c r="C239" s="7" t="s">
        <v>7</v>
      </c>
      <c r="D239" s="33">
        <f>SUM(D235:D238)</f>
        <v>360000</v>
      </c>
      <c r="F239" s="62" t="s">
        <v>84</v>
      </c>
      <c r="G239" s="63">
        <f>G213</f>
        <v>0</v>
      </c>
      <c r="H239" s="8"/>
      <c r="I239" s="51"/>
    </row>
    <row r="240" spans="1:9" ht="15.75" thickBot="1" x14ac:dyDescent="0.5">
      <c r="B240" s="35"/>
      <c r="C240" s="13"/>
      <c r="D240" s="40"/>
      <c r="F240" s="57" t="s">
        <v>85</v>
      </c>
      <c r="G240" s="63">
        <f>G214</f>
        <v>5600</v>
      </c>
      <c r="H240" s="8"/>
      <c r="I240" s="51"/>
    </row>
    <row r="241" spans="1:9" ht="15.4" thickBot="1" x14ac:dyDescent="0.45">
      <c r="A241" s="13" t="s">
        <v>4</v>
      </c>
      <c r="B241" s="35"/>
      <c r="C241" s="13" t="s">
        <v>6</v>
      </c>
      <c r="D241" s="40"/>
      <c r="F241" s="59" t="s">
        <v>86</v>
      </c>
      <c r="G241" s="64">
        <f>G237+G239-G240</f>
        <v>160000</v>
      </c>
      <c r="H241" s="8"/>
      <c r="I241" s="51"/>
    </row>
    <row r="242" spans="1:9" ht="15.4" x14ac:dyDescent="0.45">
      <c r="A242" s="2" t="s">
        <v>15</v>
      </c>
      <c r="B242" s="35">
        <f>B216</f>
        <v>164000</v>
      </c>
      <c r="C242" s="2" t="s">
        <v>22</v>
      </c>
      <c r="D242" s="40">
        <f>D216</f>
        <v>160000</v>
      </c>
      <c r="F242" s="57"/>
      <c r="G242" s="63"/>
      <c r="H242" s="8"/>
      <c r="I242" s="51"/>
    </row>
    <row r="243" spans="1:9" ht="15.4" x14ac:dyDescent="0.45">
      <c r="A243" s="2" t="s">
        <v>16</v>
      </c>
      <c r="B243" s="37">
        <f>B217-200000</f>
        <v>200000</v>
      </c>
      <c r="C243" s="2" t="s">
        <v>20</v>
      </c>
      <c r="D243" s="40">
        <f>D217</f>
        <v>224000</v>
      </c>
      <c r="F243" s="57" t="s">
        <v>11</v>
      </c>
      <c r="G243" s="63"/>
      <c r="H243" s="8"/>
      <c r="I243" s="51"/>
    </row>
    <row r="244" spans="1:9" ht="15.75" thickBot="1" x14ac:dyDescent="0.5">
      <c r="A244" s="2" t="s">
        <v>17</v>
      </c>
      <c r="B244" s="37">
        <f>B218+200000</f>
        <v>285600</v>
      </c>
      <c r="C244" s="2" t="s">
        <v>21</v>
      </c>
      <c r="D244" s="40">
        <f>D218</f>
        <v>70000</v>
      </c>
      <c r="F244" s="57" t="s">
        <v>10</v>
      </c>
      <c r="G244" s="63"/>
      <c r="H244" s="8"/>
      <c r="I244" s="51"/>
    </row>
    <row r="245" spans="1:9" ht="15.75" thickBot="1" x14ac:dyDescent="0.5">
      <c r="A245" s="2"/>
      <c r="B245" s="34"/>
      <c r="C245" s="2"/>
      <c r="D245" s="34"/>
      <c r="F245" s="59" t="s">
        <v>87</v>
      </c>
      <c r="G245" s="64">
        <f>G243-G244</f>
        <v>0</v>
      </c>
      <c r="H245" s="8"/>
      <c r="I245" s="53"/>
    </row>
    <row r="246" spans="1:9" ht="15.75" thickBot="1" x14ac:dyDescent="0.5">
      <c r="A246" s="7" t="s">
        <v>8</v>
      </c>
      <c r="B246" s="33">
        <f>SUM(B242:B245)</f>
        <v>649600</v>
      </c>
      <c r="C246" s="7" t="s">
        <v>8</v>
      </c>
      <c r="D246" s="33">
        <f>SUM(D242:D245)</f>
        <v>454000</v>
      </c>
      <c r="F246" s="65"/>
      <c r="G246" s="63"/>
      <c r="H246" s="54"/>
      <c r="I246" s="55"/>
    </row>
    <row r="247" spans="1:9" ht="15.4" x14ac:dyDescent="0.45">
      <c r="A247" s="2"/>
      <c r="B247" s="35"/>
      <c r="C247" s="2"/>
      <c r="D247" s="40"/>
      <c r="F247" s="57" t="s">
        <v>88</v>
      </c>
      <c r="G247" s="63"/>
      <c r="H247" s="8"/>
      <c r="I247" s="8"/>
    </row>
    <row r="248" spans="1:9" ht="15.4" x14ac:dyDescent="0.45">
      <c r="A248" s="2"/>
      <c r="B248" s="35"/>
      <c r="C248" s="2"/>
      <c r="D248" s="40"/>
      <c r="F248" s="57" t="s">
        <v>89</v>
      </c>
      <c r="G248" s="63"/>
      <c r="H248" s="8"/>
      <c r="I248" s="53"/>
    </row>
    <row r="249" spans="1:9" ht="15.75" thickBot="1" x14ac:dyDescent="0.5">
      <c r="A249" s="2"/>
      <c r="B249" s="35"/>
      <c r="C249" s="2"/>
      <c r="D249" s="34"/>
      <c r="F249" s="57"/>
      <c r="G249" s="63"/>
      <c r="H249" s="8"/>
      <c r="I249" s="8"/>
    </row>
    <row r="250" spans="1:9" ht="15.4" thickBot="1" x14ac:dyDescent="0.45">
      <c r="A250" s="7" t="s">
        <v>23</v>
      </c>
      <c r="B250" s="36">
        <f>B239+B246</f>
        <v>814000</v>
      </c>
      <c r="C250" s="7" t="s">
        <v>23</v>
      </c>
      <c r="D250" s="40">
        <f>D239+D246</f>
        <v>814000</v>
      </c>
      <c r="F250" s="59" t="s">
        <v>90</v>
      </c>
      <c r="G250" s="64">
        <f>G241+G245-G247-G248</f>
        <v>160000</v>
      </c>
      <c r="H250" s="8"/>
      <c r="I250" s="8"/>
    </row>
    <row r="251" spans="1:9" ht="15.75" thickBot="1" x14ac:dyDescent="0.5">
      <c r="A251" s="3"/>
      <c r="B251" s="34"/>
      <c r="C251" s="3"/>
      <c r="D251" s="39"/>
      <c r="F251" s="66"/>
      <c r="G251" s="67"/>
      <c r="H251" s="8"/>
      <c r="I251" s="8"/>
    </row>
    <row r="252" spans="1:9" x14ac:dyDescent="0.4">
      <c r="A252" s="31" t="s">
        <v>105</v>
      </c>
      <c r="F252" s="8"/>
      <c r="G252" s="8"/>
      <c r="H252" s="8"/>
      <c r="I252" s="8"/>
    </row>
    <row r="253" spans="1:9" x14ac:dyDescent="0.4">
      <c r="A253" s="31"/>
      <c r="F253" s="8"/>
      <c r="G253" s="8"/>
      <c r="H253" s="8"/>
      <c r="I253" s="8"/>
    </row>
    <row r="254" spans="1:9" x14ac:dyDescent="0.4">
      <c r="F254" s="8"/>
      <c r="G254" s="8"/>
      <c r="H254" s="8"/>
      <c r="I254" s="8"/>
    </row>
    <row r="255" spans="1:9" x14ac:dyDescent="0.4">
      <c r="F255" s="8"/>
      <c r="G255" s="8"/>
      <c r="H255" s="8"/>
      <c r="I255" s="8"/>
    </row>
    <row r="256" spans="1:9" ht="18.75" thickBot="1" x14ac:dyDescent="0.75">
      <c r="A256" s="80" t="s">
        <v>63</v>
      </c>
      <c r="B256" s="81"/>
      <c r="C256" s="81"/>
      <c r="D256" s="81"/>
      <c r="F256" s="82" t="s">
        <v>64</v>
      </c>
      <c r="G256" s="82"/>
      <c r="H256" s="8"/>
      <c r="I256" s="8"/>
    </row>
    <row r="257" spans="1:9" ht="18.75" thickBot="1" x14ac:dyDescent="0.75">
      <c r="A257" s="10" t="s">
        <v>1</v>
      </c>
      <c r="B257" s="33"/>
      <c r="C257" s="11" t="s">
        <v>2</v>
      </c>
      <c r="D257" s="38"/>
      <c r="F257" s="57"/>
      <c r="G257" s="58" t="s">
        <v>0</v>
      </c>
      <c r="H257" s="48"/>
      <c r="I257" s="48"/>
    </row>
    <row r="258" spans="1:9" ht="15.75" thickBot="1" x14ac:dyDescent="0.5">
      <c r="A258" s="3"/>
      <c r="B258" s="34" t="s">
        <v>0</v>
      </c>
      <c r="C258" s="3"/>
      <c r="D258" s="39" t="s">
        <v>0</v>
      </c>
      <c r="F258" s="59" t="s">
        <v>81</v>
      </c>
      <c r="G258" s="60">
        <f>G232</f>
        <v>720000</v>
      </c>
      <c r="H258" s="8"/>
      <c r="I258" s="8"/>
    </row>
    <row r="259" spans="1:9" ht="15.4" x14ac:dyDescent="0.45">
      <c r="A259" s="12"/>
      <c r="B259" s="35"/>
      <c r="C259" s="12"/>
      <c r="D259" s="40"/>
      <c r="F259" s="57"/>
      <c r="G259" s="61"/>
      <c r="H259" s="49"/>
      <c r="I259" s="8"/>
    </row>
    <row r="260" spans="1:9" ht="15.4" x14ac:dyDescent="0.45">
      <c r="A260" s="13" t="s">
        <v>3</v>
      </c>
      <c r="B260" s="35"/>
      <c r="C260" s="13" t="s">
        <v>5</v>
      </c>
      <c r="D260" s="40"/>
      <c r="F260" s="62" t="s">
        <v>126</v>
      </c>
      <c r="G260" s="68">
        <f>G234+84000</f>
        <v>144000</v>
      </c>
      <c r="H260" s="50"/>
      <c r="I260" s="50"/>
    </row>
    <row r="261" spans="1:9" ht="15.4" x14ac:dyDescent="0.45">
      <c r="A261" s="2" t="s">
        <v>12</v>
      </c>
      <c r="B261" s="35">
        <f>B235</f>
        <v>0</v>
      </c>
      <c r="C261" s="2" t="s">
        <v>18</v>
      </c>
      <c r="D261" s="40">
        <f>D235</f>
        <v>200000</v>
      </c>
      <c r="F261" s="57" t="s">
        <v>128</v>
      </c>
      <c r="G261" s="63">
        <f>G235</f>
        <v>94400</v>
      </c>
      <c r="H261" s="8"/>
      <c r="I261" s="51"/>
    </row>
    <row r="262" spans="1:9" ht="15.75" thickBot="1" x14ac:dyDescent="0.5">
      <c r="A262" s="2" t="s">
        <v>13</v>
      </c>
      <c r="B262" s="35">
        <f>B236</f>
        <v>0</v>
      </c>
      <c r="C262" s="13" t="s">
        <v>19</v>
      </c>
      <c r="D262" s="42">
        <f>G276</f>
        <v>76000</v>
      </c>
      <c r="F262" s="57" t="s">
        <v>127</v>
      </c>
      <c r="G262" s="63">
        <f>G236</f>
        <v>400000</v>
      </c>
      <c r="H262" s="8"/>
      <c r="I262" s="56"/>
    </row>
    <row r="263" spans="1:9" ht="15.75" thickBot="1" x14ac:dyDescent="0.5">
      <c r="A263" s="2" t="s">
        <v>14</v>
      </c>
      <c r="B263" s="35">
        <f>B237</f>
        <v>164400</v>
      </c>
      <c r="C263" s="13"/>
      <c r="D263" s="40"/>
      <c r="F263" s="59" t="s">
        <v>83</v>
      </c>
      <c r="G263" s="64">
        <f>G258-G260-G261-G262</f>
        <v>81600</v>
      </c>
      <c r="H263" s="8"/>
      <c r="I263" s="51"/>
    </row>
    <row r="264" spans="1:9" ht="15.75" thickBot="1" x14ac:dyDescent="0.5">
      <c r="A264" s="13"/>
      <c r="B264" s="34"/>
      <c r="C264" s="13"/>
      <c r="D264" s="34"/>
      <c r="F264" s="57"/>
      <c r="G264" s="63"/>
      <c r="H264" s="8"/>
      <c r="I264" s="51"/>
    </row>
    <row r="265" spans="1:9" ht="15.75" thickBot="1" x14ac:dyDescent="0.5">
      <c r="A265" s="7" t="s">
        <v>7</v>
      </c>
      <c r="B265" s="33">
        <f>SUM(B261:B264)</f>
        <v>164400</v>
      </c>
      <c r="C265" s="7" t="s">
        <v>7</v>
      </c>
      <c r="D265" s="33">
        <f>SUM(D261:D264)</f>
        <v>276000</v>
      </c>
      <c r="F265" s="62" t="s">
        <v>84</v>
      </c>
      <c r="G265" s="63">
        <f>G239</f>
        <v>0</v>
      </c>
      <c r="H265" s="8"/>
      <c r="I265" s="51"/>
    </row>
    <row r="266" spans="1:9" ht="15.75" thickBot="1" x14ac:dyDescent="0.5">
      <c r="B266" s="35"/>
      <c r="C266" s="13"/>
      <c r="D266" s="40"/>
      <c r="F266" s="57" t="s">
        <v>85</v>
      </c>
      <c r="G266" s="63">
        <f>G240</f>
        <v>5600</v>
      </c>
      <c r="H266" s="8"/>
      <c r="I266" s="51"/>
    </row>
    <row r="267" spans="1:9" ht="15.4" thickBot="1" x14ac:dyDescent="0.45">
      <c r="A267" s="13" t="s">
        <v>4</v>
      </c>
      <c r="B267" s="35"/>
      <c r="C267" s="13" t="s">
        <v>6</v>
      </c>
      <c r="D267" s="40"/>
      <c r="F267" s="59" t="s">
        <v>86</v>
      </c>
      <c r="G267" s="64">
        <f>G263+G265-G266</f>
        <v>76000</v>
      </c>
      <c r="H267" s="8"/>
      <c r="I267" s="51"/>
    </row>
    <row r="268" spans="1:9" ht="15.4" x14ac:dyDescent="0.45">
      <c r="A268" s="2" t="s">
        <v>15</v>
      </c>
      <c r="B268" s="37">
        <f>B242-84000</f>
        <v>80000</v>
      </c>
      <c r="C268" s="2" t="s">
        <v>22</v>
      </c>
      <c r="D268" s="40">
        <f>D242</f>
        <v>160000</v>
      </c>
      <c r="F268" s="57"/>
      <c r="G268" s="63"/>
      <c r="H268" s="8"/>
      <c r="I268" s="51"/>
    </row>
    <row r="269" spans="1:9" ht="15.4" x14ac:dyDescent="0.45">
      <c r="A269" s="2" t="s">
        <v>16</v>
      </c>
      <c r="B269" s="35">
        <f>B243</f>
        <v>200000</v>
      </c>
      <c r="C269" s="2" t="s">
        <v>20</v>
      </c>
      <c r="D269" s="40">
        <f>D243</f>
        <v>224000</v>
      </c>
      <c r="F269" s="57" t="s">
        <v>11</v>
      </c>
      <c r="G269" s="63"/>
      <c r="H269" s="8"/>
      <c r="I269" s="51"/>
    </row>
    <row r="270" spans="1:9" ht="15.75" thickBot="1" x14ac:dyDescent="0.5">
      <c r="A270" s="2" t="s">
        <v>17</v>
      </c>
      <c r="B270" s="35">
        <f>B244</f>
        <v>285600</v>
      </c>
      <c r="C270" s="2" t="s">
        <v>21</v>
      </c>
      <c r="D270" s="40">
        <f>D244</f>
        <v>70000</v>
      </c>
      <c r="F270" s="57" t="s">
        <v>10</v>
      </c>
      <c r="G270" s="63"/>
      <c r="H270" s="8"/>
      <c r="I270" s="51"/>
    </row>
    <row r="271" spans="1:9" ht="15.75" thickBot="1" x14ac:dyDescent="0.5">
      <c r="A271" s="2"/>
      <c r="B271" s="34"/>
      <c r="C271" s="2"/>
      <c r="D271" s="34"/>
      <c r="F271" s="59" t="s">
        <v>87</v>
      </c>
      <c r="G271" s="64">
        <f>G269-G270</f>
        <v>0</v>
      </c>
      <c r="H271" s="8"/>
      <c r="I271" s="53"/>
    </row>
    <row r="272" spans="1:9" ht="15.75" thickBot="1" x14ac:dyDescent="0.5">
      <c r="A272" s="7" t="s">
        <v>8</v>
      </c>
      <c r="B272" s="33">
        <f>SUM(B268:B271)</f>
        <v>565600</v>
      </c>
      <c r="C272" s="7" t="s">
        <v>8</v>
      </c>
      <c r="D272" s="33">
        <f>SUM(D268:D271)</f>
        <v>454000</v>
      </c>
      <c r="F272" s="65"/>
      <c r="G272" s="63"/>
      <c r="H272" s="54"/>
      <c r="I272" s="55"/>
    </row>
    <row r="273" spans="1:9" ht="15.4" x14ac:dyDescent="0.45">
      <c r="A273" s="2"/>
      <c r="B273" s="35"/>
      <c r="C273" s="2"/>
      <c r="D273" s="40"/>
      <c r="F273" s="57" t="s">
        <v>88</v>
      </c>
      <c r="G273" s="63"/>
      <c r="H273" s="8"/>
      <c r="I273" s="8"/>
    </row>
    <row r="274" spans="1:9" ht="15.4" x14ac:dyDescent="0.45">
      <c r="A274" s="2"/>
      <c r="B274" s="35"/>
      <c r="C274" s="2"/>
      <c r="D274" s="40"/>
      <c r="F274" s="57" t="s">
        <v>89</v>
      </c>
      <c r="G274" s="63"/>
      <c r="H274" s="8"/>
      <c r="I274" s="53"/>
    </row>
    <row r="275" spans="1:9" ht="15.75" thickBot="1" x14ac:dyDescent="0.5">
      <c r="A275" s="2"/>
      <c r="B275" s="35"/>
      <c r="C275" s="2"/>
      <c r="D275" s="34"/>
      <c r="F275" s="57"/>
      <c r="G275" s="63"/>
      <c r="H275" s="8"/>
      <c r="I275" s="8"/>
    </row>
    <row r="276" spans="1:9" ht="15.4" thickBot="1" x14ac:dyDescent="0.45">
      <c r="A276" s="7" t="s">
        <v>23</v>
      </c>
      <c r="B276" s="36">
        <f>B265+B272</f>
        <v>730000</v>
      </c>
      <c r="C276" s="7" t="s">
        <v>23</v>
      </c>
      <c r="D276" s="40">
        <f>D265+D272</f>
        <v>730000</v>
      </c>
      <c r="F276" s="59" t="s">
        <v>90</v>
      </c>
      <c r="G276" s="64">
        <f>G267+G271-G273-G274</f>
        <v>76000</v>
      </c>
      <c r="H276" s="8"/>
      <c r="I276" s="8"/>
    </row>
    <row r="277" spans="1:9" ht="15.75" thickBot="1" x14ac:dyDescent="0.5">
      <c r="A277" s="3"/>
      <c r="B277" s="34"/>
      <c r="C277" s="3"/>
      <c r="D277" s="39"/>
      <c r="F277" s="66"/>
      <c r="G277" s="67"/>
      <c r="H277" s="8"/>
      <c r="I277" s="8"/>
    </row>
    <row r="278" spans="1:9" x14ac:dyDescent="0.4">
      <c r="A278" s="31" t="s">
        <v>106</v>
      </c>
      <c r="F278" s="8"/>
      <c r="G278" s="8"/>
      <c r="H278" s="8"/>
      <c r="I278" s="8"/>
    </row>
    <row r="279" spans="1:9" x14ac:dyDescent="0.4">
      <c r="F279" s="8"/>
      <c r="G279" s="8"/>
      <c r="H279" s="8"/>
      <c r="I279" s="8"/>
    </row>
    <row r="280" spans="1:9" x14ac:dyDescent="0.4">
      <c r="F280" s="8"/>
      <c r="G280" s="8"/>
      <c r="H280" s="8"/>
      <c r="I280" s="8"/>
    </row>
    <row r="281" spans="1:9" x14ac:dyDescent="0.4">
      <c r="F281" s="8"/>
      <c r="G281" s="8"/>
      <c r="H281" s="8"/>
      <c r="I281" s="8"/>
    </row>
    <row r="282" spans="1:9" ht="18.75" thickBot="1" x14ac:dyDescent="0.75">
      <c r="A282" s="80" t="s">
        <v>65</v>
      </c>
      <c r="B282" s="81"/>
      <c r="C282" s="81"/>
      <c r="D282" s="81"/>
      <c r="F282" s="82" t="s">
        <v>66</v>
      </c>
      <c r="G282" s="82"/>
      <c r="H282" s="8"/>
      <c r="I282" s="8"/>
    </row>
    <row r="283" spans="1:9" ht="18.75" thickBot="1" x14ac:dyDescent="0.75">
      <c r="A283" s="10" t="s">
        <v>1</v>
      </c>
      <c r="B283" s="33"/>
      <c r="C283" s="11" t="s">
        <v>2</v>
      </c>
      <c r="D283" s="38"/>
      <c r="F283" s="57"/>
      <c r="G283" s="58" t="s">
        <v>0</v>
      </c>
      <c r="H283" s="48"/>
      <c r="I283" s="48"/>
    </row>
    <row r="284" spans="1:9" ht="15.75" thickBot="1" x14ac:dyDescent="0.5">
      <c r="A284" s="3"/>
      <c r="B284" s="34" t="s">
        <v>0</v>
      </c>
      <c r="C284" s="3"/>
      <c r="D284" s="39" t="s">
        <v>0</v>
      </c>
      <c r="F284" s="59" t="s">
        <v>81</v>
      </c>
      <c r="G284" s="60">
        <f>+G258</f>
        <v>720000</v>
      </c>
      <c r="H284" s="8"/>
      <c r="I284" s="8"/>
    </row>
    <row r="285" spans="1:9" ht="15.4" x14ac:dyDescent="0.45">
      <c r="A285" s="12"/>
      <c r="B285" s="35"/>
      <c r="C285" s="12"/>
      <c r="D285" s="40"/>
      <c r="F285" s="57"/>
      <c r="G285" s="61"/>
      <c r="H285" s="49"/>
      <c r="I285" s="8"/>
    </row>
    <row r="286" spans="1:9" ht="15.4" x14ac:dyDescent="0.45">
      <c r="A286" s="13" t="s">
        <v>3</v>
      </c>
      <c r="B286" s="35"/>
      <c r="C286" s="13" t="s">
        <v>5</v>
      </c>
      <c r="D286" s="40"/>
      <c r="F286" s="62" t="s">
        <v>126</v>
      </c>
      <c r="G286" s="63">
        <f>+G260</f>
        <v>144000</v>
      </c>
      <c r="H286" s="50"/>
      <c r="I286" s="50"/>
    </row>
    <row r="287" spans="1:9" ht="15.4" x14ac:dyDescent="0.45">
      <c r="A287" s="2" t="s">
        <v>12</v>
      </c>
      <c r="B287" s="35">
        <f>B261</f>
        <v>0</v>
      </c>
      <c r="C287" s="2" t="s">
        <v>18</v>
      </c>
      <c r="D287" s="40">
        <f>D261</f>
        <v>200000</v>
      </c>
      <c r="F287" s="57" t="s">
        <v>128</v>
      </c>
      <c r="G287" s="63">
        <f>+G261</f>
        <v>94400</v>
      </c>
      <c r="H287" s="8"/>
      <c r="I287" s="51"/>
    </row>
    <row r="288" spans="1:9" ht="15.75" thickBot="1" x14ac:dyDescent="0.5">
      <c r="A288" s="2" t="s">
        <v>13</v>
      </c>
      <c r="B288" s="37"/>
      <c r="C288" s="13" t="s">
        <v>19</v>
      </c>
      <c r="D288" s="42">
        <f>G302</f>
        <v>76000</v>
      </c>
      <c r="F288" s="57" t="s">
        <v>127</v>
      </c>
      <c r="G288" s="63">
        <f>G262</f>
        <v>400000</v>
      </c>
      <c r="H288" s="8"/>
      <c r="I288" s="56"/>
    </row>
    <row r="289" spans="1:9" ht="15.75" thickBot="1" x14ac:dyDescent="0.5">
      <c r="A289" s="2" t="s">
        <v>14</v>
      </c>
      <c r="B289" s="37">
        <f>B263+60000</f>
        <v>224400</v>
      </c>
      <c r="C289" s="13"/>
      <c r="D289" s="40"/>
      <c r="F289" s="59" t="s">
        <v>83</v>
      </c>
      <c r="G289" s="64">
        <f>G284-G286-G287-G288</f>
        <v>81600</v>
      </c>
      <c r="H289" s="8"/>
      <c r="I289" s="51"/>
    </row>
    <row r="290" spans="1:9" ht="15.75" thickBot="1" x14ac:dyDescent="0.5">
      <c r="A290" s="13"/>
      <c r="B290" s="34"/>
      <c r="C290" s="13"/>
      <c r="D290" s="34"/>
      <c r="F290" s="57"/>
      <c r="G290" s="63"/>
      <c r="H290" s="8"/>
      <c r="I290" s="51"/>
    </row>
    <row r="291" spans="1:9" ht="15.75" thickBot="1" x14ac:dyDescent="0.5">
      <c r="A291" s="7" t="s">
        <v>7</v>
      </c>
      <c r="B291" s="33">
        <f>SUM(B287:B290)</f>
        <v>224400</v>
      </c>
      <c r="C291" s="7" t="s">
        <v>7</v>
      </c>
      <c r="D291" s="33">
        <f>SUM(D287:D290)</f>
        <v>276000</v>
      </c>
      <c r="F291" s="62" t="s">
        <v>84</v>
      </c>
      <c r="G291" s="63">
        <f>+G265</f>
        <v>0</v>
      </c>
      <c r="H291" s="8"/>
      <c r="I291" s="51"/>
    </row>
    <row r="292" spans="1:9" ht="15.75" thickBot="1" x14ac:dyDescent="0.5">
      <c r="B292" s="35"/>
      <c r="C292" s="13"/>
      <c r="D292" s="40"/>
      <c r="F292" s="57" t="s">
        <v>85</v>
      </c>
      <c r="G292" s="63">
        <f>G266</f>
        <v>5600</v>
      </c>
      <c r="H292" s="8"/>
      <c r="I292" s="51"/>
    </row>
    <row r="293" spans="1:9" ht="15.4" thickBot="1" x14ac:dyDescent="0.45">
      <c r="A293" s="13" t="s">
        <v>4</v>
      </c>
      <c r="B293" s="35"/>
      <c r="C293" s="13" t="s">
        <v>6</v>
      </c>
      <c r="D293" s="40"/>
      <c r="F293" s="59" t="s">
        <v>86</v>
      </c>
      <c r="G293" s="64">
        <f>G289+G291-G292</f>
        <v>76000</v>
      </c>
      <c r="H293" s="8"/>
      <c r="I293" s="51"/>
    </row>
    <row r="294" spans="1:9" ht="15.4" x14ac:dyDescent="0.45">
      <c r="A294" s="2" t="s">
        <v>15</v>
      </c>
      <c r="B294" s="35">
        <f>B268</f>
        <v>80000</v>
      </c>
      <c r="C294" s="2" t="s">
        <v>22</v>
      </c>
      <c r="D294" s="40">
        <f>D268</f>
        <v>160000</v>
      </c>
      <c r="F294" s="57"/>
      <c r="G294" s="63"/>
      <c r="H294" s="8"/>
      <c r="I294" s="51"/>
    </row>
    <row r="295" spans="1:9" ht="15.4" x14ac:dyDescent="0.45">
      <c r="A295" s="2" t="s">
        <v>16</v>
      </c>
      <c r="B295" s="35">
        <f>B269</f>
        <v>200000</v>
      </c>
      <c r="C295" s="2" t="s">
        <v>20</v>
      </c>
      <c r="D295" s="40">
        <f>D269</f>
        <v>224000</v>
      </c>
      <c r="F295" s="57" t="s">
        <v>11</v>
      </c>
      <c r="G295" s="63"/>
      <c r="H295" s="8"/>
      <c r="I295" s="51"/>
    </row>
    <row r="296" spans="1:9" ht="15.75" thickBot="1" x14ac:dyDescent="0.5">
      <c r="A296" s="2" t="s">
        <v>17</v>
      </c>
      <c r="B296" s="37">
        <f>B270-60000</f>
        <v>225600</v>
      </c>
      <c r="C296" s="2" t="s">
        <v>21</v>
      </c>
      <c r="D296" s="40">
        <f>D270</f>
        <v>70000</v>
      </c>
      <c r="F296" s="57" t="s">
        <v>10</v>
      </c>
      <c r="G296" s="63"/>
      <c r="H296" s="8"/>
      <c r="I296" s="51"/>
    </row>
    <row r="297" spans="1:9" ht="15.75" thickBot="1" x14ac:dyDescent="0.5">
      <c r="A297" s="2"/>
      <c r="B297" s="34"/>
      <c r="C297" s="2"/>
      <c r="D297" s="34"/>
      <c r="F297" s="59" t="s">
        <v>87</v>
      </c>
      <c r="G297" s="64">
        <f>G295-G296</f>
        <v>0</v>
      </c>
      <c r="H297" s="8"/>
      <c r="I297" s="53"/>
    </row>
    <row r="298" spans="1:9" ht="15.75" thickBot="1" x14ac:dyDescent="0.5">
      <c r="A298" s="7" t="s">
        <v>8</v>
      </c>
      <c r="B298" s="33">
        <f>SUM(B294:B297)</f>
        <v>505600</v>
      </c>
      <c r="C298" s="7" t="s">
        <v>8</v>
      </c>
      <c r="D298" s="33">
        <f>SUM(D294:D297)</f>
        <v>454000</v>
      </c>
      <c r="F298" s="65"/>
      <c r="G298" s="63"/>
      <c r="H298" s="54"/>
      <c r="I298" s="55"/>
    </row>
    <row r="299" spans="1:9" ht="15.4" x14ac:dyDescent="0.45">
      <c r="A299" s="2"/>
      <c r="B299" s="35"/>
      <c r="C299" s="2"/>
      <c r="D299" s="40"/>
      <c r="F299" s="57" t="s">
        <v>88</v>
      </c>
      <c r="G299" s="63"/>
      <c r="H299" s="8"/>
      <c r="I299" s="8"/>
    </row>
    <row r="300" spans="1:9" ht="15.4" x14ac:dyDescent="0.45">
      <c r="A300" s="2"/>
      <c r="B300" s="35"/>
      <c r="C300" s="2"/>
      <c r="D300" s="40"/>
      <c r="F300" s="57" t="s">
        <v>89</v>
      </c>
      <c r="G300" s="63"/>
      <c r="H300" s="8"/>
      <c r="I300" s="53"/>
    </row>
    <row r="301" spans="1:9" ht="15.75" thickBot="1" x14ac:dyDescent="0.5">
      <c r="A301" s="2"/>
      <c r="B301" s="35"/>
      <c r="C301" s="2"/>
      <c r="D301" s="34"/>
      <c r="F301" s="57"/>
      <c r="G301" s="63"/>
      <c r="H301" s="8"/>
      <c r="I301" s="8"/>
    </row>
    <row r="302" spans="1:9" ht="15.4" thickBot="1" x14ac:dyDescent="0.45">
      <c r="A302" s="7" t="s">
        <v>23</v>
      </c>
      <c r="B302" s="36">
        <f>B291+B298</f>
        <v>730000</v>
      </c>
      <c r="C302" s="7" t="s">
        <v>23</v>
      </c>
      <c r="D302" s="40">
        <f>D291+D298</f>
        <v>730000</v>
      </c>
      <c r="F302" s="59" t="s">
        <v>90</v>
      </c>
      <c r="G302" s="64">
        <f>G293+G297-G299-G300</f>
        <v>76000</v>
      </c>
      <c r="H302" s="8"/>
      <c r="I302" s="8"/>
    </row>
    <row r="303" spans="1:9" ht="15.75" thickBot="1" x14ac:dyDescent="0.5">
      <c r="A303" s="3"/>
      <c r="B303" s="34"/>
      <c r="C303" s="3"/>
      <c r="D303" s="39"/>
      <c r="F303" s="66"/>
      <c r="G303" s="67"/>
      <c r="H303" s="8"/>
      <c r="I303" s="8"/>
    </row>
    <row r="304" spans="1:9" x14ac:dyDescent="0.4">
      <c r="A304" s="31" t="s">
        <v>107</v>
      </c>
      <c r="F304" s="8"/>
      <c r="G304" s="8"/>
      <c r="H304" s="8"/>
      <c r="I304" s="8"/>
    </row>
    <row r="305" spans="1:9" x14ac:dyDescent="0.4">
      <c r="F305" s="8"/>
      <c r="G305" s="8"/>
      <c r="H305" s="8"/>
      <c r="I305" s="8"/>
    </row>
    <row r="306" spans="1:9" x14ac:dyDescent="0.4">
      <c r="F306" s="8"/>
      <c r="G306" s="8"/>
      <c r="H306" s="8"/>
      <c r="I306" s="8"/>
    </row>
    <row r="307" spans="1:9" x14ac:dyDescent="0.4">
      <c r="A307" s="31"/>
    </row>
  </sheetData>
  <mergeCells count="24">
    <mergeCell ref="F282:G282"/>
    <mergeCell ref="A78:D78"/>
    <mergeCell ref="A282:D282"/>
    <mergeCell ref="A256:D256"/>
    <mergeCell ref="A104:D104"/>
    <mergeCell ref="A129:D129"/>
    <mergeCell ref="A179:D179"/>
    <mergeCell ref="A204:D204"/>
    <mergeCell ref="A230:D230"/>
    <mergeCell ref="F129:G129"/>
    <mergeCell ref="F179:G179"/>
    <mergeCell ref="A154:D154"/>
    <mergeCell ref="F154:G154"/>
    <mergeCell ref="A3:D3"/>
    <mergeCell ref="A27:D27"/>
    <mergeCell ref="A52:D52"/>
    <mergeCell ref="F3:G3"/>
    <mergeCell ref="F27:G27"/>
    <mergeCell ref="F204:G204"/>
    <mergeCell ref="F230:G230"/>
    <mergeCell ref="F256:G256"/>
    <mergeCell ref="F52:G52"/>
    <mergeCell ref="F78:G78"/>
    <mergeCell ref="F104:G104"/>
  </mergeCells>
  <phoneticPr fontId="20" type="noConversion"/>
  <printOptions horizontalCentered="1" verticalCentered="1"/>
  <pageMargins left="0.34000000000000008" right="0.23000000000000004" top="0.28000000000000003" bottom="0.31" header="0.51" footer="0.24000000000000002"/>
  <pageSetup paperSize="9" scale="47" orientation="landscape" horizontalDpi="4294967293" verticalDpi="4294967293"/>
  <extLst>
    <ext xmlns:mx="http://schemas.microsoft.com/office/mac/excel/2008/main" uri="{64002731-A6B0-56B0-2670-7721B7C09600}">
      <mx:PLV Mode="0" OnePage="0" WScale="65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07"/>
  <sheetViews>
    <sheetView topLeftCell="A214" zoomScale="75" zoomScaleNormal="75" zoomScalePageLayoutView="75" workbookViewId="0">
      <selection activeCell="A234" sqref="A234:G307"/>
    </sheetView>
  </sheetViews>
  <sheetFormatPr baseColWidth="10" defaultColWidth="34.1328125" defaultRowHeight="15" x14ac:dyDescent="0.4"/>
  <cols>
    <col min="1" max="1" width="32.1328125" style="9" customWidth="1"/>
    <col min="2" max="2" width="16.46484375" style="32" customWidth="1"/>
    <col min="3" max="3" width="32.46484375" style="9" customWidth="1"/>
    <col min="4" max="4" width="16.46484375" style="32" customWidth="1"/>
    <col min="5" max="5" width="10.1328125" style="9" customWidth="1"/>
    <col min="6" max="6" width="39.33203125" style="9" customWidth="1"/>
    <col min="7" max="7" width="17.46484375" style="46" customWidth="1"/>
    <col min="8" max="8" width="28.1328125" style="9" customWidth="1"/>
    <col min="9" max="9" width="21" style="46" customWidth="1"/>
    <col min="10" max="16384" width="34.1328125" style="9"/>
  </cols>
  <sheetData>
    <row r="1" spans="1:9" x14ac:dyDescent="0.4">
      <c r="A1" s="8"/>
    </row>
    <row r="3" spans="1:9" ht="18.75" thickBot="1" x14ac:dyDescent="0.75">
      <c r="A3" s="80" t="s">
        <v>67</v>
      </c>
      <c r="B3" s="81"/>
      <c r="C3" s="81"/>
      <c r="D3" s="81"/>
      <c r="F3" s="82" t="s">
        <v>69</v>
      </c>
      <c r="G3" s="82"/>
    </row>
    <row r="4" spans="1:9" ht="18.75" thickBot="1" x14ac:dyDescent="0.75">
      <c r="A4" s="10" t="s">
        <v>1</v>
      </c>
      <c r="B4" s="33"/>
      <c r="C4" s="11" t="s">
        <v>2</v>
      </c>
      <c r="D4" s="38"/>
      <c r="F4" s="57"/>
      <c r="G4" s="58" t="s">
        <v>0</v>
      </c>
      <c r="H4" s="48"/>
      <c r="I4" s="48"/>
    </row>
    <row r="5" spans="1:9" ht="15.75" thickBot="1" x14ac:dyDescent="0.5">
      <c r="A5" s="3"/>
      <c r="B5" s="34" t="s">
        <v>0</v>
      </c>
      <c r="C5" s="3"/>
      <c r="D5" s="39" t="s">
        <v>0</v>
      </c>
      <c r="F5" s="59" t="s">
        <v>81</v>
      </c>
      <c r="G5" s="60">
        <f>Février!G284</f>
        <v>720000</v>
      </c>
      <c r="H5" s="8"/>
      <c r="I5" s="47"/>
    </row>
    <row r="6" spans="1:9" ht="15.4" x14ac:dyDescent="0.45">
      <c r="A6" s="12"/>
      <c r="B6" s="35"/>
      <c r="C6" s="12"/>
      <c r="D6" s="40"/>
      <c r="F6" s="57"/>
      <c r="G6" s="61"/>
      <c r="H6" s="49"/>
      <c r="I6" s="47"/>
    </row>
    <row r="7" spans="1:9" ht="15.4" x14ac:dyDescent="0.45">
      <c r="A7" s="13" t="s">
        <v>3</v>
      </c>
      <c r="B7" s="35"/>
      <c r="C7" s="13" t="s">
        <v>5</v>
      </c>
      <c r="D7" s="40"/>
      <c r="F7" s="62" t="s">
        <v>126</v>
      </c>
      <c r="G7" s="63">
        <f>Février!G286</f>
        <v>144000</v>
      </c>
      <c r="H7" s="50"/>
      <c r="I7" s="70"/>
    </row>
    <row r="8" spans="1:9" ht="15.4" x14ac:dyDescent="0.45">
      <c r="A8" s="2" t="s">
        <v>12</v>
      </c>
      <c r="B8" s="35">
        <f>Février!B287</f>
        <v>0</v>
      </c>
      <c r="C8" s="2" t="s">
        <v>18</v>
      </c>
      <c r="D8" s="40">
        <f>Février!D287</f>
        <v>200000</v>
      </c>
      <c r="F8" s="57" t="s">
        <v>128</v>
      </c>
      <c r="G8" s="63">
        <f>Février!G287</f>
        <v>94400</v>
      </c>
      <c r="H8" s="8"/>
      <c r="I8" s="71"/>
    </row>
    <row r="9" spans="1:9" ht="15.75" thickBot="1" x14ac:dyDescent="0.5">
      <c r="A9" s="2" t="s">
        <v>13</v>
      </c>
      <c r="B9" s="35">
        <f>Février!B288</f>
        <v>0</v>
      </c>
      <c r="C9" s="2" t="s">
        <v>19</v>
      </c>
      <c r="D9" s="40">
        <f>Février!D288</f>
        <v>76000</v>
      </c>
      <c r="F9" s="57" t="s">
        <v>127</v>
      </c>
      <c r="G9" s="63">
        <f>Février!G288</f>
        <v>400000</v>
      </c>
      <c r="H9" s="8"/>
      <c r="I9" s="71"/>
    </row>
    <row r="10" spans="1:9" ht="15.75" thickBot="1" x14ac:dyDescent="0.5">
      <c r="A10" s="2" t="s">
        <v>14</v>
      </c>
      <c r="B10" s="35">
        <f>Février!B289</f>
        <v>224400</v>
      </c>
      <c r="C10" s="13"/>
      <c r="D10" s="40"/>
      <c r="F10" s="59" t="s">
        <v>83</v>
      </c>
      <c r="G10" s="64">
        <f>G5-G7-G8-G9</f>
        <v>81600</v>
      </c>
      <c r="H10" s="8"/>
      <c r="I10" s="71"/>
    </row>
    <row r="11" spans="1:9" ht="15.75" thickBot="1" x14ac:dyDescent="0.5">
      <c r="A11" s="13"/>
      <c r="B11" s="34"/>
      <c r="C11" s="13"/>
      <c r="D11" s="34"/>
      <c r="F11" s="57"/>
      <c r="G11" s="63"/>
      <c r="H11" s="8"/>
      <c r="I11" s="71"/>
    </row>
    <row r="12" spans="1:9" ht="15.75" thickBot="1" x14ac:dyDescent="0.5">
      <c r="A12" s="7" t="s">
        <v>7</v>
      </c>
      <c r="B12" s="33">
        <f>SUM(B8:B11)</f>
        <v>224400</v>
      </c>
      <c r="C12" s="7" t="s">
        <v>7</v>
      </c>
      <c r="D12" s="33">
        <f>SUM(D8:D11)</f>
        <v>276000</v>
      </c>
      <c r="F12" s="62" t="s">
        <v>84</v>
      </c>
      <c r="G12" s="63">
        <f>Février!G291</f>
        <v>0</v>
      </c>
      <c r="H12" s="8"/>
      <c r="I12" s="71"/>
    </row>
    <row r="13" spans="1:9" ht="15.75" thickBot="1" x14ac:dyDescent="0.5">
      <c r="B13" s="35"/>
      <c r="C13" s="13"/>
      <c r="D13" s="40"/>
      <c r="F13" s="57" t="s">
        <v>85</v>
      </c>
      <c r="G13" s="63">
        <f>Février!G292</f>
        <v>5600</v>
      </c>
      <c r="H13" s="8"/>
      <c r="I13" s="71"/>
    </row>
    <row r="14" spans="1:9" ht="15.4" thickBot="1" x14ac:dyDescent="0.45">
      <c r="A14" s="13" t="s">
        <v>4</v>
      </c>
      <c r="B14" s="35"/>
      <c r="C14" s="13" t="s">
        <v>6</v>
      </c>
      <c r="D14" s="40"/>
      <c r="F14" s="59" t="s">
        <v>86</v>
      </c>
      <c r="G14" s="64">
        <f>G10+G12-G13</f>
        <v>76000</v>
      </c>
      <c r="H14" s="8"/>
      <c r="I14" s="71"/>
    </row>
    <row r="15" spans="1:9" ht="15.4" x14ac:dyDescent="0.45">
      <c r="A15" s="2" t="s">
        <v>15</v>
      </c>
      <c r="B15" s="35">
        <f>Février!B294</f>
        <v>80000</v>
      </c>
      <c r="C15" s="2" t="s">
        <v>22</v>
      </c>
      <c r="D15" s="40">
        <f>Février!D294</f>
        <v>160000</v>
      </c>
      <c r="F15" s="57"/>
      <c r="G15" s="63"/>
      <c r="H15" s="8"/>
      <c r="I15" s="71"/>
    </row>
    <row r="16" spans="1:9" ht="15.4" x14ac:dyDescent="0.45">
      <c r="A16" s="2" t="s">
        <v>16</v>
      </c>
      <c r="B16" s="35">
        <f>Février!B295</f>
        <v>200000</v>
      </c>
      <c r="C16" s="2" t="s">
        <v>20</v>
      </c>
      <c r="D16" s="40">
        <f>Février!D295</f>
        <v>224000</v>
      </c>
      <c r="F16" s="57" t="s">
        <v>11</v>
      </c>
      <c r="G16" s="63">
        <f>Février!G295</f>
        <v>0</v>
      </c>
      <c r="H16" s="8"/>
      <c r="I16" s="71"/>
    </row>
    <row r="17" spans="1:9" ht="15.75" thickBot="1" x14ac:dyDescent="0.5">
      <c r="A17" s="2" t="s">
        <v>17</v>
      </c>
      <c r="B17" s="35">
        <f>Février!B296</f>
        <v>225600</v>
      </c>
      <c r="C17" s="2" t="s">
        <v>21</v>
      </c>
      <c r="D17" s="40">
        <f>Février!D296</f>
        <v>70000</v>
      </c>
      <c r="F17" s="57" t="s">
        <v>10</v>
      </c>
      <c r="G17" s="63">
        <f>Février!G296</f>
        <v>0</v>
      </c>
      <c r="H17" s="8"/>
      <c r="I17" s="71"/>
    </row>
    <row r="18" spans="1:9" ht="15.75" thickBot="1" x14ac:dyDescent="0.5">
      <c r="A18" s="2"/>
      <c r="B18" s="34"/>
      <c r="C18" s="2"/>
      <c r="D18" s="34"/>
      <c r="F18" s="59" t="s">
        <v>87</v>
      </c>
      <c r="G18" s="64">
        <f>G16-G17</f>
        <v>0</v>
      </c>
      <c r="H18" s="8"/>
      <c r="I18" s="47"/>
    </row>
    <row r="19" spans="1:9" ht="15.75" thickBot="1" x14ac:dyDescent="0.5">
      <c r="A19" s="7" t="s">
        <v>8</v>
      </c>
      <c r="B19" s="33">
        <f>SUM(B15:B18)</f>
        <v>505600</v>
      </c>
      <c r="C19" s="7" t="s">
        <v>8</v>
      </c>
      <c r="D19" s="33">
        <f>SUM(D15:D18)</f>
        <v>454000</v>
      </c>
      <c r="F19" s="65"/>
      <c r="G19" s="63"/>
      <c r="H19" s="54"/>
      <c r="I19" s="72"/>
    </row>
    <row r="20" spans="1:9" ht="15.4" x14ac:dyDescent="0.45">
      <c r="A20" s="2"/>
      <c r="B20" s="35"/>
      <c r="C20" s="2"/>
      <c r="D20" s="40"/>
      <c r="F20" s="57" t="s">
        <v>88</v>
      </c>
      <c r="G20" s="63">
        <f>Février!G299</f>
        <v>0</v>
      </c>
      <c r="H20" s="8"/>
      <c r="I20" s="47"/>
    </row>
    <row r="21" spans="1:9" ht="15.4" x14ac:dyDescent="0.45">
      <c r="A21" s="2"/>
      <c r="B21" s="35"/>
      <c r="C21" s="2"/>
      <c r="D21" s="40"/>
      <c r="F21" s="57" t="s">
        <v>89</v>
      </c>
      <c r="G21" s="63">
        <f>Février!G300</f>
        <v>0</v>
      </c>
      <c r="H21" s="8"/>
      <c r="I21" s="47"/>
    </row>
    <row r="22" spans="1:9" ht="15.75" thickBot="1" x14ac:dyDescent="0.5">
      <c r="A22" s="2"/>
      <c r="B22" s="35"/>
      <c r="C22" s="2"/>
      <c r="D22" s="34"/>
      <c r="F22" s="57"/>
      <c r="G22" s="63"/>
      <c r="H22" s="8"/>
      <c r="I22" s="47"/>
    </row>
    <row r="23" spans="1:9" ht="15.4" thickBot="1" x14ac:dyDescent="0.45">
      <c r="A23" s="7" t="s">
        <v>23</v>
      </c>
      <c r="B23" s="36">
        <f>B12+B19</f>
        <v>730000</v>
      </c>
      <c r="C23" s="7" t="s">
        <v>23</v>
      </c>
      <c r="D23" s="40">
        <f>D12+D19</f>
        <v>730000</v>
      </c>
      <c r="F23" s="59" t="s">
        <v>90</v>
      </c>
      <c r="G23" s="64">
        <f>G14+G18-G20-G21</f>
        <v>76000</v>
      </c>
      <c r="H23" s="8"/>
      <c r="I23" s="47"/>
    </row>
    <row r="24" spans="1:9" ht="15.75" thickBot="1" x14ac:dyDescent="0.5">
      <c r="A24" s="3"/>
      <c r="B24" s="34"/>
      <c r="C24" s="3"/>
      <c r="D24" s="39"/>
      <c r="F24" s="66"/>
      <c r="G24" s="67"/>
      <c r="H24" s="8"/>
      <c r="I24" s="47"/>
    </row>
    <row r="25" spans="1:9" x14ac:dyDescent="0.4">
      <c r="F25" s="8"/>
      <c r="G25" s="47"/>
      <c r="H25" s="8"/>
      <c r="I25" s="47"/>
    </row>
    <row r="26" spans="1:9" x14ac:dyDescent="0.4">
      <c r="F26" s="8"/>
      <c r="G26" s="47"/>
      <c r="H26" s="8"/>
      <c r="I26" s="47"/>
    </row>
    <row r="27" spans="1:9" x14ac:dyDescent="0.4">
      <c r="A27" s="31"/>
      <c r="F27" s="8"/>
      <c r="G27" s="47"/>
      <c r="H27" s="8"/>
      <c r="I27" s="47"/>
    </row>
    <row r="28" spans="1:9" x14ac:dyDescent="0.4">
      <c r="F28" s="8"/>
      <c r="G28" s="47"/>
      <c r="H28" s="8"/>
      <c r="I28" s="47"/>
    </row>
    <row r="29" spans="1:9" ht="18.75" thickBot="1" x14ac:dyDescent="0.75">
      <c r="A29" s="80" t="s">
        <v>68</v>
      </c>
      <c r="B29" s="81"/>
      <c r="C29" s="81"/>
      <c r="D29" s="81"/>
      <c r="F29" s="82" t="s">
        <v>35</v>
      </c>
      <c r="G29" s="82"/>
      <c r="H29" s="8"/>
      <c r="I29" s="47"/>
    </row>
    <row r="30" spans="1:9" ht="18.75" thickBot="1" x14ac:dyDescent="0.75">
      <c r="A30" s="10" t="s">
        <v>1</v>
      </c>
      <c r="B30" s="33"/>
      <c r="C30" s="11" t="s">
        <v>2</v>
      </c>
      <c r="D30" s="38"/>
      <c r="F30" s="57"/>
      <c r="G30" s="58" t="s">
        <v>0</v>
      </c>
      <c r="H30" s="48"/>
      <c r="I30" s="48"/>
    </row>
    <row r="31" spans="1:9" ht="15.4" thickBot="1" x14ac:dyDescent="0.45">
      <c r="A31" s="3"/>
      <c r="B31" s="34" t="s">
        <v>0</v>
      </c>
      <c r="C31" s="3"/>
      <c r="D31" s="39" t="s">
        <v>0</v>
      </c>
      <c r="F31" s="59" t="s">
        <v>81</v>
      </c>
      <c r="G31" s="69">
        <f>G5+400000</f>
        <v>1120000</v>
      </c>
      <c r="H31" s="8"/>
      <c r="I31" s="47"/>
    </row>
    <row r="32" spans="1:9" ht="15.4" x14ac:dyDescent="0.45">
      <c r="A32" s="12"/>
      <c r="B32" s="35"/>
      <c r="C32" s="12"/>
      <c r="D32" s="40"/>
      <c r="F32" s="57"/>
      <c r="G32" s="61"/>
      <c r="H32" s="49"/>
      <c r="I32" s="47"/>
    </row>
    <row r="33" spans="1:9" ht="15.4" x14ac:dyDescent="0.45">
      <c r="A33" s="13" t="s">
        <v>3</v>
      </c>
      <c r="B33" s="35"/>
      <c r="C33" s="13" t="s">
        <v>5</v>
      </c>
      <c r="D33" s="40"/>
      <c r="F33" s="62" t="s">
        <v>126</v>
      </c>
      <c r="G33" s="63">
        <f>G7</f>
        <v>144000</v>
      </c>
      <c r="H33" s="50"/>
      <c r="I33" s="70"/>
    </row>
    <row r="34" spans="1:9" ht="15.4" x14ac:dyDescent="0.45">
      <c r="A34" s="2" t="s">
        <v>12</v>
      </c>
      <c r="B34" s="35">
        <f>B8</f>
        <v>0</v>
      </c>
      <c r="C34" s="2" t="s">
        <v>18</v>
      </c>
      <c r="D34" s="40">
        <f>D8</f>
        <v>200000</v>
      </c>
      <c r="F34" s="57" t="s">
        <v>128</v>
      </c>
      <c r="G34" s="63">
        <f>G8</f>
        <v>94400</v>
      </c>
      <c r="H34" s="8"/>
      <c r="I34" s="71"/>
    </row>
    <row r="35" spans="1:9" ht="15.75" thickBot="1" x14ac:dyDescent="0.5">
      <c r="A35" s="2" t="s">
        <v>13</v>
      </c>
      <c r="B35" s="35">
        <f>B9</f>
        <v>0</v>
      </c>
      <c r="C35" s="13" t="s">
        <v>19</v>
      </c>
      <c r="D35" s="42">
        <f>G49</f>
        <v>476000</v>
      </c>
      <c r="F35" s="57" t="s">
        <v>127</v>
      </c>
      <c r="G35" s="63">
        <f>G9</f>
        <v>400000</v>
      </c>
      <c r="H35" s="8"/>
      <c r="I35" s="73"/>
    </row>
    <row r="36" spans="1:9" ht="15.75" thickBot="1" x14ac:dyDescent="0.5">
      <c r="A36" s="2" t="s">
        <v>14</v>
      </c>
      <c r="B36" s="35">
        <f>B10</f>
        <v>224400</v>
      </c>
      <c r="C36" s="13"/>
      <c r="D36" s="40"/>
      <c r="F36" s="59" t="s">
        <v>83</v>
      </c>
      <c r="G36" s="64">
        <f>G31-G33-G34-G35</f>
        <v>481600</v>
      </c>
      <c r="H36" s="8"/>
      <c r="I36" s="71"/>
    </row>
    <row r="37" spans="1:9" ht="15.75" thickBot="1" x14ac:dyDescent="0.5">
      <c r="A37" s="13"/>
      <c r="B37" s="34"/>
      <c r="C37" s="13"/>
      <c r="D37" s="34"/>
      <c r="F37" s="57"/>
      <c r="G37" s="63"/>
      <c r="H37" s="8"/>
      <c r="I37" s="71"/>
    </row>
    <row r="38" spans="1:9" ht="15.75" thickBot="1" x14ac:dyDescent="0.5">
      <c r="A38" s="7" t="s">
        <v>7</v>
      </c>
      <c r="B38" s="33">
        <f>SUM(B34:B37)</f>
        <v>224400</v>
      </c>
      <c r="C38" s="7" t="s">
        <v>7</v>
      </c>
      <c r="D38" s="33">
        <f>SUM(D34:D37)</f>
        <v>676000</v>
      </c>
      <c r="F38" s="62" t="s">
        <v>84</v>
      </c>
      <c r="G38" s="63">
        <f>G12</f>
        <v>0</v>
      </c>
      <c r="H38" s="8"/>
      <c r="I38" s="71"/>
    </row>
    <row r="39" spans="1:9" ht="15.75" thickBot="1" x14ac:dyDescent="0.5">
      <c r="B39" s="35"/>
      <c r="C39" s="13"/>
      <c r="D39" s="40"/>
      <c r="F39" s="57" t="s">
        <v>85</v>
      </c>
      <c r="G39" s="63">
        <f>G13</f>
        <v>5600</v>
      </c>
      <c r="H39" s="8"/>
      <c r="I39" s="71"/>
    </row>
    <row r="40" spans="1:9" ht="15.4" thickBot="1" x14ac:dyDescent="0.45">
      <c r="A40" s="13" t="s">
        <v>4</v>
      </c>
      <c r="B40" s="35"/>
      <c r="C40" s="13" t="s">
        <v>6</v>
      </c>
      <c r="D40" s="40"/>
      <c r="F40" s="59" t="s">
        <v>86</v>
      </c>
      <c r="G40" s="64">
        <f>G36+G38-G39</f>
        <v>476000</v>
      </c>
      <c r="H40" s="8"/>
      <c r="I40" s="71"/>
    </row>
    <row r="41" spans="1:9" ht="15.4" x14ac:dyDescent="0.45">
      <c r="A41" s="2" t="s">
        <v>15</v>
      </c>
      <c r="B41" s="35">
        <f>B15</f>
        <v>80000</v>
      </c>
      <c r="C41" s="2" t="s">
        <v>22</v>
      </c>
      <c r="D41" s="40">
        <f>D15</f>
        <v>160000</v>
      </c>
      <c r="F41" s="57"/>
      <c r="G41" s="63"/>
      <c r="H41" s="8"/>
      <c r="I41" s="71"/>
    </row>
    <row r="42" spans="1:9" ht="15.4" x14ac:dyDescent="0.45">
      <c r="A42" s="2" t="s">
        <v>16</v>
      </c>
      <c r="B42" s="35">
        <f>B16</f>
        <v>200000</v>
      </c>
      <c r="C42" s="2" t="s">
        <v>20</v>
      </c>
      <c r="D42" s="40">
        <f>D16</f>
        <v>224000</v>
      </c>
      <c r="F42" s="57" t="s">
        <v>11</v>
      </c>
      <c r="G42" s="63">
        <f>G16</f>
        <v>0</v>
      </c>
      <c r="H42" s="8"/>
      <c r="I42" s="71"/>
    </row>
    <row r="43" spans="1:9" ht="15.75" thickBot="1" x14ac:dyDescent="0.5">
      <c r="A43" s="2" t="s">
        <v>17</v>
      </c>
      <c r="B43" s="37">
        <f>B17+400000</f>
        <v>625600</v>
      </c>
      <c r="C43" s="2" t="s">
        <v>21</v>
      </c>
      <c r="D43" s="40">
        <f>D17</f>
        <v>70000</v>
      </c>
      <c r="F43" s="57" t="s">
        <v>10</v>
      </c>
      <c r="G43" s="63">
        <f>G17</f>
        <v>0</v>
      </c>
      <c r="H43" s="8"/>
      <c r="I43" s="71"/>
    </row>
    <row r="44" spans="1:9" ht="15.75" thickBot="1" x14ac:dyDescent="0.5">
      <c r="A44" s="2"/>
      <c r="B44" s="34"/>
      <c r="C44" s="2"/>
      <c r="D44" s="34"/>
      <c r="F44" s="59" t="s">
        <v>87</v>
      </c>
      <c r="G44" s="64">
        <f>G42-G43</f>
        <v>0</v>
      </c>
      <c r="H44" s="8"/>
      <c r="I44" s="47"/>
    </row>
    <row r="45" spans="1:9" ht="15.75" thickBot="1" x14ac:dyDescent="0.5">
      <c r="A45" s="7" t="s">
        <v>8</v>
      </c>
      <c r="B45" s="33">
        <f>SUM(B41:B44)</f>
        <v>905600</v>
      </c>
      <c r="C45" s="7" t="s">
        <v>8</v>
      </c>
      <c r="D45" s="33">
        <f>SUM(D41:D44)</f>
        <v>454000</v>
      </c>
      <c r="F45" s="65"/>
      <c r="G45" s="63"/>
      <c r="H45" s="54"/>
      <c r="I45" s="47"/>
    </row>
    <row r="46" spans="1:9" ht="15.4" x14ac:dyDescent="0.45">
      <c r="A46" s="2"/>
      <c r="B46" s="35"/>
      <c r="C46" s="2"/>
      <c r="D46" s="40"/>
      <c r="F46" s="57" t="s">
        <v>88</v>
      </c>
      <c r="G46" s="63"/>
      <c r="H46" s="8"/>
      <c r="I46" s="47"/>
    </row>
    <row r="47" spans="1:9" ht="15.4" x14ac:dyDescent="0.45">
      <c r="A47" s="2"/>
      <c r="B47" s="35"/>
      <c r="C47" s="2"/>
      <c r="D47" s="40"/>
      <c r="F47" s="57" t="s">
        <v>89</v>
      </c>
      <c r="G47" s="63"/>
      <c r="H47" s="8"/>
      <c r="I47" s="47"/>
    </row>
    <row r="48" spans="1:9" ht="15.75" thickBot="1" x14ac:dyDescent="0.5">
      <c r="A48" s="2"/>
      <c r="B48" s="35"/>
      <c r="C48" s="2"/>
      <c r="D48" s="34"/>
      <c r="F48" s="57"/>
      <c r="G48" s="63"/>
      <c r="H48" s="8"/>
      <c r="I48" s="47"/>
    </row>
    <row r="49" spans="1:9" ht="15.4" thickBot="1" x14ac:dyDescent="0.45">
      <c r="A49" s="7" t="s">
        <v>23</v>
      </c>
      <c r="B49" s="36">
        <f>B38+B45</f>
        <v>1130000</v>
      </c>
      <c r="C49" s="7" t="s">
        <v>23</v>
      </c>
      <c r="D49" s="40">
        <f>D38+D45</f>
        <v>1130000</v>
      </c>
      <c r="F49" s="59" t="s">
        <v>90</v>
      </c>
      <c r="G49" s="64">
        <f>G40+G44-G46-G47</f>
        <v>476000</v>
      </c>
      <c r="H49" s="8"/>
      <c r="I49" s="47"/>
    </row>
    <row r="50" spans="1:9" ht="15.75" thickBot="1" x14ac:dyDescent="0.5">
      <c r="A50" s="3"/>
      <c r="B50" s="34"/>
      <c r="C50" s="3"/>
      <c r="D50" s="39"/>
      <c r="F50" s="66"/>
      <c r="G50" s="67"/>
      <c r="H50" s="8"/>
      <c r="I50" s="47"/>
    </row>
    <row r="51" spans="1:9" x14ac:dyDescent="0.4">
      <c r="A51" s="31" t="s">
        <v>108</v>
      </c>
      <c r="F51" s="8"/>
      <c r="G51" s="47"/>
      <c r="H51" s="8"/>
      <c r="I51" s="47"/>
    </row>
    <row r="52" spans="1:9" x14ac:dyDescent="0.4">
      <c r="F52" s="8"/>
      <c r="G52" s="47"/>
      <c r="H52" s="8"/>
      <c r="I52" s="47"/>
    </row>
    <row r="53" spans="1:9" x14ac:dyDescent="0.4">
      <c r="F53" s="8"/>
      <c r="G53" s="47"/>
      <c r="H53" s="8"/>
      <c r="I53" s="47"/>
    </row>
    <row r="54" spans="1:9" x14ac:dyDescent="0.4">
      <c r="F54" s="8"/>
      <c r="G54" s="47"/>
      <c r="H54" s="8"/>
      <c r="I54" s="47"/>
    </row>
    <row r="55" spans="1:9" ht="18.75" thickBot="1" x14ac:dyDescent="0.75">
      <c r="A55" s="80" t="s">
        <v>109</v>
      </c>
      <c r="B55" s="81"/>
      <c r="C55" s="81"/>
      <c r="D55" s="81"/>
      <c r="F55" s="82" t="s">
        <v>33</v>
      </c>
      <c r="G55" s="82"/>
      <c r="H55" s="8"/>
      <c r="I55" s="47"/>
    </row>
    <row r="56" spans="1:9" ht="18.75" thickBot="1" x14ac:dyDescent="0.75">
      <c r="A56" s="10" t="s">
        <v>1</v>
      </c>
      <c r="B56" s="33"/>
      <c r="C56" s="11" t="s">
        <v>2</v>
      </c>
      <c r="D56" s="38"/>
      <c r="F56" s="57"/>
      <c r="G56" s="58" t="s">
        <v>0</v>
      </c>
      <c r="H56" s="48"/>
      <c r="I56" s="48"/>
    </row>
    <row r="57" spans="1:9" ht="15.4" thickBot="1" x14ac:dyDescent="0.45">
      <c r="A57" s="3"/>
      <c r="B57" s="34" t="s">
        <v>0</v>
      </c>
      <c r="C57" s="3"/>
      <c r="D57" s="39" t="s">
        <v>0</v>
      </c>
      <c r="F57" s="59" t="s">
        <v>81</v>
      </c>
      <c r="G57" s="69">
        <f>G31</f>
        <v>1120000</v>
      </c>
      <c r="H57" s="8"/>
      <c r="I57" s="47"/>
    </row>
    <row r="58" spans="1:9" ht="15.4" x14ac:dyDescent="0.45">
      <c r="A58" s="12"/>
      <c r="B58" s="35"/>
      <c r="C58" s="12"/>
      <c r="D58" s="40"/>
      <c r="F58" s="57"/>
      <c r="G58" s="61"/>
      <c r="H58" s="49"/>
      <c r="I58" s="47"/>
    </row>
    <row r="59" spans="1:9" ht="15.4" x14ac:dyDescent="0.45">
      <c r="A59" s="13" t="s">
        <v>3</v>
      </c>
      <c r="B59" s="35"/>
      <c r="C59" s="13" t="s">
        <v>5</v>
      </c>
      <c r="D59" s="40"/>
      <c r="F59" s="62" t="s">
        <v>126</v>
      </c>
      <c r="G59" s="63">
        <f>G33</f>
        <v>144000</v>
      </c>
      <c r="H59" s="50"/>
      <c r="I59" s="70"/>
    </row>
    <row r="60" spans="1:9" ht="15.4" x14ac:dyDescent="0.45">
      <c r="A60" s="2" t="s">
        <v>12</v>
      </c>
      <c r="B60" s="35">
        <f>B34</f>
        <v>0</v>
      </c>
      <c r="C60" s="2" t="s">
        <v>18</v>
      </c>
      <c r="D60" s="40">
        <f>D34</f>
        <v>200000</v>
      </c>
      <c r="F60" s="57" t="s">
        <v>82</v>
      </c>
      <c r="G60" s="63">
        <f>G34</f>
        <v>94400</v>
      </c>
      <c r="H60" s="8"/>
      <c r="I60" s="71"/>
    </row>
    <row r="61" spans="1:9" ht="15.75" thickBot="1" x14ac:dyDescent="0.5">
      <c r="A61" s="2" t="s">
        <v>13</v>
      </c>
      <c r="B61" s="35">
        <f>B35</f>
        <v>0</v>
      </c>
      <c r="C61" s="13" t="s">
        <v>19</v>
      </c>
      <c r="D61" s="42">
        <f>G75</f>
        <v>476000</v>
      </c>
      <c r="F61" s="57" t="s">
        <v>127</v>
      </c>
      <c r="G61" s="63">
        <f>G35</f>
        <v>400000</v>
      </c>
      <c r="H61" s="8"/>
      <c r="I61" s="71"/>
    </row>
    <row r="62" spans="1:9" ht="15.75" thickBot="1" x14ac:dyDescent="0.5">
      <c r="A62" s="2" t="s">
        <v>14</v>
      </c>
      <c r="B62" s="35">
        <f>B36</f>
        <v>224400</v>
      </c>
      <c r="C62" s="13"/>
      <c r="D62" s="40"/>
      <c r="F62" s="59" t="s">
        <v>83</v>
      </c>
      <c r="G62" s="64">
        <f>G57-G59-G60-G61</f>
        <v>481600</v>
      </c>
      <c r="H62" s="8"/>
      <c r="I62" s="71"/>
    </row>
    <row r="63" spans="1:9" ht="15.75" thickBot="1" x14ac:dyDescent="0.5">
      <c r="A63" s="13"/>
      <c r="B63" s="34"/>
      <c r="C63" s="13"/>
      <c r="D63" s="34"/>
      <c r="F63" s="57"/>
      <c r="G63" s="63"/>
      <c r="H63" s="8"/>
      <c r="I63" s="71"/>
    </row>
    <row r="64" spans="1:9" ht="15.75" thickBot="1" x14ac:dyDescent="0.5">
      <c r="A64" s="7" t="s">
        <v>7</v>
      </c>
      <c r="B64" s="33">
        <f>SUM(B60:B63)</f>
        <v>224400</v>
      </c>
      <c r="C64" s="7" t="s">
        <v>7</v>
      </c>
      <c r="D64" s="33">
        <f>SUM(D60:D63)</f>
        <v>676000</v>
      </c>
      <c r="F64" s="62" t="s">
        <v>84</v>
      </c>
      <c r="G64" s="63">
        <f>G38</f>
        <v>0</v>
      </c>
      <c r="H64" s="8"/>
      <c r="I64" s="71"/>
    </row>
    <row r="65" spans="1:9" ht="15.75" thickBot="1" x14ac:dyDescent="0.5">
      <c r="B65" s="35"/>
      <c r="C65" s="13"/>
      <c r="D65" s="40"/>
      <c r="F65" s="57" t="s">
        <v>85</v>
      </c>
      <c r="G65" s="63">
        <f>G39</f>
        <v>5600</v>
      </c>
      <c r="H65" s="8"/>
      <c r="I65" s="71"/>
    </row>
    <row r="66" spans="1:9" ht="15.4" thickBot="1" x14ac:dyDescent="0.45">
      <c r="A66" s="13" t="s">
        <v>4</v>
      </c>
      <c r="B66" s="35"/>
      <c r="C66" s="13" t="s">
        <v>6</v>
      </c>
      <c r="D66" s="40"/>
      <c r="F66" s="59" t="s">
        <v>86</v>
      </c>
      <c r="G66" s="64">
        <f>G62+G64-G65</f>
        <v>476000</v>
      </c>
      <c r="H66" s="8"/>
      <c r="I66" s="71"/>
    </row>
    <row r="67" spans="1:9" ht="15.4" x14ac:dyDescent="0.45">
      <c r="A67" s="2" t="s">
        <v>15</v>
      </c>
      <c r="B67" s="35">
        <f>B41</f>
        <v>80000</v>
      </c>
      <c r="C67" s="2" t="s">
        <v>22</v>
      </c>
      <c r="D67" s="45">
        <f>D41-160000</f>
        <v>0</v>
      </c>
      <c r="F67" s="57"/>
      <c r="G67" s="63"/>
      <c r="H67" s="8"/>
      <c r="I67" s="71"/>
    </row>
    <row r="68" spans="1:9" ht="15.4" x14ac:dyDescent="0.45">
      <c r="A68" s="2" t="s">
        <v>16</v>
      </c>
      <c r="B68" s="35">
        <f>B42</f>
        <v>200000</v>
      </c>
      <c r="C68" s="2" t="s">
        <v>20</v>
      </c>
      <c r="D68" s="40">
        <f>D42</f>
        <v>224000</v>
      </c>
      <c r="F68" s="57" t="s">
        <v>11</v>
      </c>
      <c r="G68" s="63">
        <f>G42</f>
        <v>0</v>
      </c>
      <c r="H68" s="8"/>
      <c r="I68" s="71"/>
    </row>
    <row r="69" spans="1:9" ht="15.75" thickBot="1" x14ac:dyDescent="0.5">
      <c r="A69" s="2" t="s">
        <v>17</v>
      </c>
      <c r="B69" s="37">
        <f>B43-160000</f>
        <v>465600</v>
      </c>
      <c r="C69" s="2" t="s">
        <v>36</v>
      </c>
      <c r="D69" s="40">
        <f>D43</f>
        <v>70000</v>
      </c>
      <c r="F69" s="57" t="s">
        <v>10</v>
      </c>
      <c r="G69" s="63">
        <f>G43</f>
        <v>0</v>
      </c>
      <c r="H69" s="8"/>
      <c r="I69" s="71"/>
    </row>
    <row r="70" spans="1:9" ht="15.75" thickBot="1" x14ac:dyDescent="0.5">
      <c r="A70" s="2"/>
      <c r="B70" s="34"/>
      <c r="C70" s="2"/>
      <c r="D70" s="34"/>
      <c r="F70" s="59" t="s">
        <v>87</v>
      </c>
      <c r="G70" s="64">
        <f>G68-G69</f>
        <v>0</v>
      </c>
      <c r="H70" s="8"/>
      <c r="I70" s="47"/>
    </row>
    <row r="71" spans="1:9" ht="15.75" thickBot="1" x14ac:dyDescent="0.5">
      <c r="A71" s="7" t="s">
        <v>8</v>
      </c>
      <c r="B71" s="33">
        <f>SUM(B67:B70)</f>
        <v>745600</v>
      </c>
      <c r="C71" s="7" t="s">
        <v>8</v>
      </c>
      <c r="D71" s="33">
        <f>SUM(D67:D70)</f>
        <v>294000</v>
      </c>
      <c r="F71" s="65"/>
      <c r="G71" s="63"/>
      <c r="H71" s="54"/>
      <c r="I71" s="47"/>
    </row>
    <row r="72" spans="1:9" ht="15.4" x14ac:dyDescent="0.45">
      <c r="A72" s="2"/>
      <c r="B72" s="35"/>
      <c r="C72" s="2"/>
      <c r="D72" s="40"/>
      <c r="F72" s="57" t="s">
        <v>88</v>
      </c>
      <c r="G72" s="63"/>
      <c r="H72" s="8"/>
      <c r="I72" s="47"/>
    </row>
    <row r="73" spans="1:9" ht="15.4" x14ac:dyDescent="0.45">
      <c r="A73" s="2"/>
      <c r="B73" s="35"/>
      <c r="C73" s="2"/>
      <c r="D73" s="40"/>
      <c r="F73" s="57" t="s">
        <v>89</v>
      </c>
      <c r="G73" s="63"/>
      <c r="H73" s="8"/>
      <c r="I73" s="47"/>
    </row>
    <row r="74" spans="1:9" ht="15.75" thickBot="1" x14ac:dyDescent="0.5">
      <c r="A74" s="2"/>
      <c r="B74" s="35"/>
      <c r="C74" s="2"/>
      <c r="D74" s="34"/>
      <c r="F74" s="57"/>
      <c r="G74" s="63"/>
      <c r="H74" s="8"/>
      <c r="I74" s="47"/>
    </row>
    <row r="75" spans="1:9" ht="15.4" thickBot="1" x14ac:dyDescent="0.45">
      <c r="A75" s="7" t="s">
        <v>23</v>
      </c>
      <c r="B75" s="36">
        <f>B64+B71</f>
        <v>970000</v>
      </c>
      <c r="C75" s="7" t="s">
        <v>23</v>
      </c>
      <c r="D75" s="40">
        <f>D64+D71</f>
        <v>970000</v>
      </c>
      <c r="F75" s="59" t="s">
        <v>90</v>
      </c>
      <c r="G75" s="64">
        <f>G66+G70-G72-G73</f>
        <v>476000</v>
      </c>
      <c r="H75" s="8"/>
      <c r="I75" s="47"/>
    </row>
    <row r="76" spans="1:9" ht="15.4" thickBot="1" x14ac:dyDescent="0.45">
      <c r="A76" s="3"/>
      <c r="B76" s="34"/>
      <c r="C76" s="3"/>
      <c r="D76" s="39"/>
      <c r="F76" s="8"/>
      <c r="G76" s="47"/>
      <c r="H76" s="8"/>
      <c r="I76" s="47"/>
    </row>
    <row r="77" spans="1:9" x14ac:dyDescent="0.4">
      <c r="A77" s="31" t="s">
        <v>110</v>
      </c>
      <c r="F77" s="8"/>
      <c r="G77" s="47"/>
      <c r="H77" s="8"/>
      <c r="I77" s="47"/>
    </row>
    <row r="78" spans="1:9" x14ac:dyDescent="0.4">
      <c r="F78" s="8"/>
      <c r="G78" s="47"/>
      <c r="H78" s="8"/>
      <c r="I78" s="47"/>
    </row>
    <row r="79" spans="1:9" x14ac:dyDescent="0.4">
      <c r="F79" s="8"/>
      <c r="G79" s="47"/>
      <c r="H79" s="8"/>
      <c r="I79" s="47"/>
    </row>
    <row r="80" spans="1:9" x14ac:dyDescent="0.4">
      <c r="F80" s="8"/>
      <c r="G80" s="47"/>
      <c r="H80" s="8"/>
      <c r="I80" s="47"/>
    </row>
    <row r="81" spans="1:9" ht="18.75" thickBot="1" x14ac:dyDescent="0.75">
      <c r="A81" s="80" t="s">
        <v>111</v>
      </c>
      <c r="B81" s="81"/>
      <c r="C81" s="81"/>
      <c r="D81" s="81"/>
      <c r="F81" s="82" t="s">
        <v>34</v>
      </c>
      <c r="G81" s="82"/>
      <c r="H81" s="8"/>
      <c r="I81" s="47"/>
    </row>
    <row r="82" spans="1:9" ht="18.75" thickBot="1" x14ac:dyDescent="0.75">
      <c r="A82" s="10" t="s">
        <v>1</v>
      </c>
      <c r="B82" s="33"/>
      <c r="C82" s="11" t="s">
        <v>2</v>
      </c>
      <c r="D82" s="38"/>
      <c r="F82" s="57"/>
      <c r="G82" s="58" t="s">
        <v>0</v>
      </c>
      <c r="H82" s="48"/>
      <c r="I82" s="48"/>
    </row>
    <row r="83" spans="1:9" ht="15.75" thickBot="1" x14ac:dyDescent="0.5">
      <c r="A83" s="3"/>
      <c r="B83" s="34" t="s">
        <v>0</v>
      </c>
      <c r="C83" s="3"/>
      <c r="D83" s="39" t="s">
        <v>0</v>
      </c>
      <c r="F83" s="59" t="s">
        <v>81</v>
      </c>
      <c r="G83" s="60">
        <f>G57</f>
        <v>1120000</v>
      </c>
      <c r="H83" s="8"/>
      <c r="I83" s="47"/>
    </row>
    <row r="84" spans="1:9" ht="15.4" x14ac:dyDescent="0.45">
      <c r="A84" s="12"/>
      <c r="B84" s="35"/>
      <c r="C84" s="12"/>
      <c r="D84" s="40"/>
      <c r="F84" s="57"/>
      <c r="G84" s="61"/>
      <c r="H84" s="49"/>
      <c r="I84" s="47"/>
    </row>
    <row r="85" spans="1:9" ht="15.4" x14ac:dyDescent="0.45">
      <c r="A85" s="13" t="s">
        <v>3</v>
      </c>
      <c r="B85" s="35"/>
      <c r="C85" s="13" t="s">
        <v>5</v>
      </c>
      <c r="D85" s="40"/>
      <c r="F85" s="62" t="s">
        <v>126</v>
      </c>
      <c r="G85" s="63">
        <f>G59</f>
        <v>144000</v>
      </c>
      <c r="H85" s="50"/>
      <c r="I85" s="70"/>
    </row>
    <row r="86" spans="1:9" ht="15.4" x14ac:dyDescent="0.45">
      <c r="A86" s="2" t="s">
        <v>12</v>
      </c>
      <c r="B86" s="35">
        <f>B60</f>
        <v>0</v>
      </c>
      <c r="C86" s="2" t="s">
        <v>18</v>
      </c>
      <c r="D86" s="40">
        <f>D60</f>
        <v>200000</v>
      </c>
      <c r="F86" s="57" t="s">
        <v>82</v>
      </c>
      <c r="G86" s="63">
        <f>G60</f>
        <v>94400</v>
      </c>
      <c r="H86" s="8"/>
      <c r="I86" s="71"/>
    </row>
    <row r="87" spans="1:9" ht="15.75" thickBot="1" x14ac:dyDescent="0.5">
      <c r="A87" s="2" t="s">
        <v>13</v>
      </c>
      <c r="B87" s="35">
        <f>B61</f>
        <v>0</v>
      </c>
      <c r="C87" s="13" t="s">
        <v>19</v>
      </c>
      <c r="D87" s="42">
        <f>G101</f>
        <v>476000</v>
      </c>
      <c r="F87" s="57" t="s">
        <v>127</v>
      </c>
      <c r="G87" s="63">
        <f>G61</f>
        <v>400000</v>
      </c>
      <c r="H87" s="8"/>
      <c r="I87" s="71"/>
    </row>
    <row r="88" spans="1:9" ht="15.75" thickBot="1" x14ac:dyDescent="0.5">
      <c r="A88" s="2" t="s">
        <v>14</v>
      </c>
      <c r="B88" s="35">
        <f>B62</f>
        <v>224400</v>
      </c>
      <c r="C88" s="13"/>
      <c r="D88" s="40"/>
      <c r="F88" s="59" t="s">
        <v>83</v>
      </c>
      <c r="G88" s="64">
        <f>G83-G85-G86-G87</f>
        <v>481600</v>
      </c>
      <c r="H88" s="8"/>
      <c r="I88" s="71"/>
    </row>
    <row r="89" spans="1:9" ht="15.75" thickBot="1" x14ac:dyDescent="0.5">
      <c r="A89" s="13"/>
      <c r="B89" s="34"/>
      <c r="C89" s="13"/>
      <c r="D89" s="34"/>
      <c r="F89" s="57"/>
      <c r="G89" s="63"/>
      <c r="H89" s="8"/>
      <c r="I89" s="71"/>
    </row>
    <row r="90" spans="1:9" ht="15.75" thickBot="1" x14ac:dyDescent="0.5">
      <c r="A90" s="7" t="s">
        <v>7</v>
      </c>
      <c r="B90" s="33">
        <f>SUM(B86:B89)</f>
        <v>224400</v>
      </c>
      <c r="C90" s="7" t="s">
        <v>7</v>
      </c>
      <c r="D90" s="33">
        <f>SUM(D86:D89)</f>
        <v>676000</v>
      </c>
      <c r="F90" s="62" t="s">
        <v>84</v>
      </c>
      <c r="G90" s="63">
        <f>G64</f>
        <v>0</v>
      </c>
      <c r="H90" s="8"/>
      <c r="I90" s="71"/>
    </row>
    <row r="91" spans="1:9" ht="15.75" thickBot="1" x14ac:dyDescent="0.5">
      <c r="B91" s="35"/>
      <c r="C91" s="13"/>
      <c r="D91" s="40"/>
      <c r="F91" s="57" t="s">
        <v>85</v>
      </c>
      <c r="G91" s="63">
        <f>G65</f>
        <v>5600</v>
      </c>
      <c r="H91" s="8"/>
      <c r="I91" s="71"/>
    </row>
    <row r="92" spans="1:9" ht="15.4" thickBot="1" x14ac:dyDescent="0.45">
      <c r="A92" s="13" t="s">
        <v>4</v>
      </c>
      <c r="B92" s="35"/>
      <c r="C92" s="13" t="s">
        <v>6</v>
      </c>
      <c r="D92" s="40"/>
      <c r="F92" s="59" t="s">
        <v>86</v>
      </c>
      <c r="G92" s="64">
        <f>G88+G90-G91</f>
        <v>476000</v>
      </c>
      <c r="H92" s="8"/>
      <c r="I92" s="71"/>
    </row>
    <row r="93" spans="1:9" ht="15.4" x14ac:dyDescent="0.45">
      <c r="A93" s="2" t="s">
        <v>15</v>
      </c>
      <c r="B93" s="35">
        <f>B67</f>
        <v>80000</v>
      </c>
      <c r="C93" s="2" t="s">
        <v>22</v>
      </c>
      <c r="D93" s="40">
        <f>D67</f>
        <v>0</v>
      </c>
      <c r="F93" s="57"/>
      <c r="G93" s="63"/>
      <c r="H93" s="8"/>
      <c r="I93" s="71"/>
    </row>
    <row r="94" spans="1:9" ht="15.4" x14ac:dyDescent="0.45">
      <c r="A94" s="2" t="s">
        <v>16</v>
      </c>
      <c r="B94" s="35">
        <f>B68</f>
        <v>200000</v>
      </c>
      <c r="C94" s="2" t="s">
        <v>20</v>
      </c>
      <c r="D94" s="41">
        <f>D68-224000</f>
        <v>0</v>
      </c>
      <c r="F94" s="57" t="s">
        <v>11</v>
      </c>
      <c r="G94" s="63">
        <f>G68</f>
        <v>0</v>
      </c>
      <c r="H94" s="8"/>
      <c r="I94" s="71"/>
    </row>
    <row r="95" spans="1:9" ht="15.75" thickBot="1" x14ac:dyDescent="0.5">
      <c r="A95" s="2" t="s">
        <v>17</v>
      </c>
      <c r="B95" s="37">
        <f>B69-224000</f>
        <v>241600</v>
      </c>
      <c r="C95" s="2" t="s">
        <v>36</v>
      </c>
      <c r="D95" s="40">
        <f>D69</f>
        <v>70000</v>
      </c>
      <c r="F95" s="57" t="s">
        <v>10</v>
      </c>
      <c r="G95" s="63">
        <f>G69</f>
        <v>0</v>
      </c>
      <c r="H95" s="8"/>
      <c r="I95" s="71"/>
    </row>
    <row r="96" spans="1:9" ht="15.75" thickBot="1" x14ac:dyDescent="0.5">
      <c r="A96" s="2"/>
      <c r="B96" s="34"/>
      <c r="C96" s="2"/>
      <c r="D96" s="34"/>
      <c r="F96" s="59" t="s">
        <v>87</v>
      </c>
      <c r="G96" s="64">
        <f>G94-G95</f>
        <v>0</v>
      </c>
      <c r="H96" s="8"/>
      <c r="I96" s="47"/>
    </row>
    <row r="97" spans="1:9" ht="15.75" thickBot="1" x14ac:dyDescent="0.5">
      <c r="A97" s="7" t="s">
        <v>8</v>
      </c>
      <c r="B97" s="33">
        <f>SUM(B93:B96)</f>
        <v>521600</v>
      </c>
      <c r="C97" s="7" t="s">
        <v>8</v>
      </c>
      <c r="D97" s="33">
        <f>SUM(D93:D96)</f>
        <v>70000</v>
      </c>
      <c r="F97" s="65"/>
      <c r="G97" s="63"/>
      <c r="H97" s="54"/>
      <c r="I97" s="47"/>
    </row>
    <row r="98" spans="1:9" ht="15.4" x14ac:dyDescent="0.45">
      <c r="A98" s="2"/>
      <c r="B98" s="35"/>
      <c r="C98" s="2"/>
      <c r="D98" s="40"/>
      <c r="F98" s="57" t="s">
        <v>88</v>
      </c>
      <c r="G98" s="63"/>
      <c r="H98" s="8"/>
      <c r="I98" s="47"/>
    </row>
    <row r="99" spans="1:9" ht="15.4" x14ac:dyDescent="0.45">
      <c r="A99" s="2"/>
      <c r="B99" s="35"/>
      <c r="C99" s="2"/>
      <c r="D99" s="40"/>
      <c r="F99" s="57" t="s">
        <v>89</v>
      </c>
      <c r="G99" s="63"/>
      <c r="H99" s="8"/>
      <c r="I99" s="47"/>
    </row>
    <row r="100" spans="1:9" ht="15.75" thickBot="1" x14ac:dyDescent="0.5">
      <c r="A100" s="2"/>
      <c r="B100" s="35"/>
      <c r="C100" s="2"/>
      <c r="D100" s="34"/>
      <c r="F100" s="57"/>
      <c r="G100" s="63"/>
      <c r="H100" s="8"/>
      <c r="I100" s="47"/>
    </row>
    <row r="101" spans="1:9" ht="15.4" thickBot="1" x14ac:dyDescent="0.45">
      <c r="A101" s="7" t="s">
        <v>23</v>
      </c>
      <c r="B101" s="36">
        <f>B90+B97</f>
        <v>746000</v>
      </c>
      <c r="C101" s="7" t="s">
        <v>23</v>
      </c>
      <c r="D101" s="40">
        <f>D90+D97</f>
        <v>746000</v>
      </c>
      <c r="F101" s="59" t="s">
        <v>90</v>
      </c>
      <c r="G101" s="64">
        <f>G92+G96-G98-G99</f>
        <v>476000</v>
      </c>
      <c r="H101" s="8"/>
      <c r="I101" s="47"/>
    </row>
    <row r="102" spans="1:9" ht="15.4" thickBot="1" x14ac:dyDescent="0.45">
      <c r="A102" s="3"/>
      <c r="B102" s="34"/>
      <c r="C102" s="3"/>
      <c r="D102" s="39"/>
      <c r="F102" s="8"/>
      <c r="G102" s="47"/>
      <c r="H102" s="8"/>
      <c r="I102" s="47"/>
    </row>
    <row r="103" spans="1:9" x14ac:dyDescent="0.4">
      <c r="A103" s="31" t="s">
        <v>115</v>
      </c>
      <c r="F103" s="8"/>
      <c r="G103" s="47"/>
      <c r="H103" s="8"/>
      <c r="I103" s="47"/>
    </row>
    <row r="104" spans="1:9" x14ac:dyDescent="0.4">
      <c r="F104" s="8"/>
      <c r="G104" s="47"/>
      <c r="H104" s="8"/>
      <c r="I104" s="47"/>
    </row>
    <row r="105" spans="1:9" x14ac:dyDescent="0.4">
      <c r="F105" s="8"/>
      <c r="G105" s="47"/>
      <c r="H105" s="8"/>
      <c r="I105" s="47"/>
    </row>
    <row r="106" spans="1:9" ht="18.75" thickBot="1" x14ac:dyDescent="0.75">
      <c r="A106" s="80" t="s">
        <v>116</v>
      </c>
      <c r="B106" s="81"/>
      <c r="C106" s="81"/>
      <c r="D106" s="81"/>
      <c r="F106" s="82" t="s">
        <v>38</v>
      </c>
      <c r="G106" s="82"/>
      <c r="H106" s="8"/>
      <c r="I106" s="47"/>
    </row>
    <row r="107" spans="1:9" ht="18.75" thickBot="1" x14ac:dyDescent="0.75">
      <c r="A107" s="10" t="s">
        <v>1</v>
      </c>
      <c r="B107" s="33"/>
      <c r="C107" s="11" t="s">
        <v>2</v>
      </c>
      <c r="D107" s="38"/>
      <c r="F107" s="57"/>
      <c r="G107" s="58" t="s">
        <v>0</v>
      </c>
      <c r="H107" s="48"/>
      <c r="I107" s="48"/>
    </row>
    <row r="108" spans="1:9" ht="15.75" thickBot="1" x14ac:dyDescent="0.5">
      <c r="A108" s="3"/>
      <c r="B108" s="34" t="s">
        <v>0</v>
      </c>
      <c r="C108" s="3"/>
      <c r="D108" s="39" t="s">
        <v>0</v>
      </c>
      <c r="F108" s="59" t="s">
        <v>81</v>
      </c>
      <c r="G108" s="60">
        <f>G83</f>
        <v>1120000</v>
      </c>
      <c r="H108" s="8"/>
      <c r="I108" s="47"/>
    </row>
    <row r="109" spans="1:9" ht="15.4" x14ac:dyDescent="0.45">
      <c r="A109" s="12"/>
      <c r="B109" s="35"/>
      <c r="C109" s="12"/>
      <c r="D109" s="40"/>
      <c r="F109" s="57"/>
      <c r="G109" s="61"/>
      <c r="H109" s="49"/>
      <c r="I109" s="47"/>
    </row>
    <row r="110" spans="1:9" ht="15.4" x14ac:dyDescent="0.45">
      <c r="A110" s="13" t="s">
        <v>3</v>
      </c>
      <c r="B110" s="35"/>
      <c r="C110" s="13" t="s">
        <v>5</v>
      </c>
      <c r="D110" s="40"/>
      <c r="F110" s="62" t="s">
        <v>126</v>
      </c>
      <c r="G110" s="63">
        <f>G85</f>
        <v>144000</v>
      </c>
      <c r="H110" s="50"/>
      <c r="I110" s="70"/>
    </row>
    <row r="111" spans="1:9" ht="15.4" x14ac:dyDescent="0.45">
      <c r="A111" s="2" t="s">
        <v>12</v>
      </c>
      <c r="B111" s="35">
        <f>B86</f>
        <v>0</v>
      </c>
      <c r="C111" s="2" t="s">
        <v>18</v>
      </c>
      <c r="D111" s="40">
        <f>D86</f>
        <v>200000</v>
      </c>
      <c r="F111" s="57" t="s">
        <v>82</v>
      </c>
      <c r="G111" s="63">
        <f>G86</f>
        <v>94400</v>
      </c>
      <c r="H111" s="8"/>
      <c r="I111" s="71"/>
    </row>
    <row r="112" spans="1:9" ht="15.75" thickBot="1" x14ac:dyDescent="0.5">
      <c r="A112" s="2" t="s">
        <v>13</v>
      </c>
      <c r="B112" s="35">
        <f>B87</f>
        <v>0</v>
      </c>
      <c r="C112" s="13" t="s">
        <v>19</v>
      </c>
      <c r="D112" s="42">
        <f>G126</f>
        <v>476000</v>
      </c>
      <c r="F112" s="57" t="s">
        <v>127</v>
      </c>
      <c r="G112" s="63">
        <f>G87</f>
        <v>400000</v>
      </c>
      <c r="H112" s="8"/>
      <c r="I112" s="71"/>
    </row>
    <row r="113" spans="1:9" ht="15.75" thickBot="1" x14ac:dyDescent="0.5">
      <c r="A113" s="2" t="s">
        <v>14</v>
      </c>
      <c r="B113" s="35">
        <f>B88</f>
        <v>224400</v>
      </c>
      <c r="C113" s="13"/>
      <c r="D113" s="40"/>
      <c r="F113" s="59" t="s">
        <v>83</v>
      </c>
      <c r="G113" s="64">
        <f>G108-G110-G111-G112</f>
        <v>481600</v>
      </c>
      <c r="H113" s="8"/>
      <c r="I113" s="71"/>
    </row>
    <row r="114" spans="1:9" ht="15.75" thickBot="1" x14ac:dyDescent="0.5">
      <c r="A114" s="13"/>
      <c r="B114" s="34"/>
      <c r="C114" s="13"/>
      <c r="D114" s="34"/>
      <c r="F114" s="57"/>
      <c r="G114" s="63"/>
      <c r="H114" s="8"/>
      <c r="I114" s="71"/>
    </row>
    <row r="115" spans="1:9" ht="15.75" thickBot="1" x14ac:dyDescent="0.5">
      <c r="A115" s="7" t="s">
        <v>7</v>
      </c>
      <c r="B115" s="33">
        <f>SUM(B111:B114)</f>
        <v>224400</v>
      </c>
      <c r="C115" s="7" t="s">
        <v>7</v>
      </c>
      <c r="D115" s="33">
        <f>SUM(D111:D114)</f>
        <v>676000</v>
      </c>
      <c r="F115" s="62" t="s">
        <v>84</v>
      </c>
      <c r="G115" s="63">
        <f>G90</f>
        <v>0</v>
      </c>
      <c r="H115" s="8"/>
      <c r="I115" s="71"/>
    </row>
    <row r="116" spans="1:9" ht="15.75" thickBot="1" x14ac:dyDescent="0.5">
      <c r="B116" s="35"/>
      <c r="C116" s="13"/>
      <c r="D116" s="40"/>
      <c r="F116" s="57" t="s">
        <v>85</v>
      </c>
      <c r="G116" s="63">
        <f>G91</f>
        <v>5600</v>
      </c>
      <c r="H116" s="8"/>
      <c r="I116" s="71"/>
    </row>
    <row r="117" spans="1:9" ht="15.4" thickBot="1" x14ac:dyDescent="0.45">
      <c r="A117" s="13" t="s">
        <v>4</v>
      </c>
      <c r="B117" s="35"/>
      <c r="C117" s="13" t="s">
        <v>6</v>
      </c>
      <c r="D117" s="40"/>
      <c r="F117" s="59" t="s">
        <v>86</v>
      </c>
      <c r="G117" s="64">
        <f>G113+G115-G116</f>
        <v>476000</v>
      </c>
      <c r="H117" s="8"/>
      <c r="I117" s="71"/>
    </row>
    <row r="118" spans="1:9" ht="15.4" x14ac:dyDescent="0.45">
      <c r="A118" s="2" t="s">
        <v>15</v>
      </c>
      <c r="B118" s="35">
        <f>B93</f>
        <v>80000</v>
      </c>
      <c r="C118" s="2" t="s">
        <v>22</v>
      </c>
      <c r="D118" s="40">
        <f>D93</f>
        <v>0</v>
      </c>
      <c r="F118" s="57"/>
      <c r="G118" s="63"/>
      <c r="H118" s="8"/>
      <c r="I118" s="71"/>
    </row>
    <row r="119" spans="1:9" ht="15.4" x14ac:dyDescent="0.45">
      <c r="A119" s="2" t="s">
        <v>16</v>
      </c>
      <c r="B119" s="75">
        <f>B94-200000</f>
        <v>0</v>
      </c>
      <c r="C119" s="2" t="s">
        <v>20</v>
      </c>
      <c r="D119" s="40">
        <f>D94</f>
        <v>0</v>
      </c>
      <c r="F119" s="57" t="s">
        <v>11</v>
      </c>
      <c r="G119" s="63">
        <f>G94</f>
        <v>0</v>
      </c>
      <c r="H119" s="8"/>
      <c r="I119" s="71"/>
    </row>
    <row r="120" spans="1:9" ht="15.75" thickBot="1" x14ac:dyDescent="0.5">
      <c r="A120" s="2" t="s">
        <v>17</v>
      </c>
      <c r="B120" s="37">
        <f>B95+200000</f>
        <v>441600</v>
      </c>
      <c r="C120" s="2" t="s">
        <v>36</v>
      </c>
      <c r="D120" s="41">
        <f>D95</f>
        <v>70000</v>
      </c>
      <c r="F120" s="57" t="s">
        <v>10</v>
      </c>
      <c r="G120" s="63">
        <f>G95</f>
        <v>0</v>
      </c>
      <c r="H120" s="8"/>
      <c r="I120" s="71"/>
    </row>
    <row r="121" spans="1:9" ht="15.75" thickBot="1" x14ac:dyDescent="0.5">
      <c r="A121" s="2"/>
      <c r="B121" s="34"/>
      <c r="C121" s="2"/>
      <c r="D121" s="34"/>
      <c r="F121" s="59" t="s">
        <v>87</v>
      </c>
      <c r="G121" s="64">
        <f>G119-G120</f>
        <v>0</v>
      </c>
      <c r="H121" s="8"/>
      <c r="I121" s="47"/>
    </row>
    <row r="122" spans="1:9" ht="15.75" thickBot="1" x14ac:dyDescent="0.5">
      <c r="A122" s="7" t="s">
        <v>8</v>
      </c>
      <c r="B122" s="33">
        <f>SUM(B118:B121)</f>
        <v>521600</v>
      </c>
      <c r="C122" s="7" t="s">
        <v>8</v>
      </c>
      <c r="D122" s="33">
        <f>SUM(D118:D121)</f>
        <v>70000</v>
      </c>
      <c r="F122" s="65"/>
      <c r="G122" s="63"/>
      <c r="H122" s="54"/>
      <c r="I122" s="72"/>
    </row>
    <row r="123" spans="1:9" ht="15.4" x14ac:dyDescent="0.45">
      <c r="A123" s="2"/>
      <c r="B123" s="35"/>
      <c r="C123" s="2"/>
      <c r="D123" s="40"/>
      <c r="F123" s="57" t="s">
        <v>88</v>
      </c>
      <c r="G123" s="63"/>
      <c r="H123" s="8"/>
      <c r="I123" s="47"/>
    </row>
    <row r="124" spans="1:9" ht="15.4" x14ac:dyDescent="0.45">
      <c r="A124" s="2"/>
      <c r="B124" s="35"/>
      <c r="C124" s="2"/>
      <c r="D124" s="40"/>
      <c r="F124" s="57" t="s">
        <v>89</v>
      </c>
      <c r="G124" s="63"/>
      <c r="H124" s="8"/>
      <c r="I124" s="47"/>
    </row>
    <row r="125" spans="1:9" ht="15.75" thickBot="1" x14ac:dyDescent="0.5">
      <c r="A125" s="2"/>
      <c r="B125" s="35"/>
      <c r="C125" s="2"/>
      <c r="D125" s="34"/>
      <c r="F125" s="57"/>
      <c r="G125" s="63"/>
      <c r="H125" s="8"/>
      <c r="I125" s="47"/>
    </row>
    <row r="126" spans="1:9" ht="15.4" thickBot="1" x14ac:dyDescent="0.45">
      <c r="A126" s="7" t="s">
        <v>23</v>
      </c>
      <c r="B126" s="36">
        <f>B115+B122</f>
        <v>746000</v>
      </c>
      <c r="C126" s="7" t="s">
        <v>23</v>
      </c>
      <c r="D126" s="40">
        <f>D115+D122</f>
        <v>746000</v>
      </c>
      <c r="F126" s="59" t="s">
        <v>90</v>
      </c>
      <c r="G126" s="64">
        <f>G117+G121-G123-G124</f>
        <v>476000</v>
      </c>
      <c r="H126" s="8"/>
      <c r="I126" s="47"/>
    </row>
    <row r="127" spans="1:9" ht="15.4" thickBot="1" x14ac:dyDescent="0.45">
      <c r="A127" s="3"/>
      <c r="B127" s="34"/>
      <c r="C127" s="3"/>
      <c r="D127" s="39"/>
      <c r="F127" s="8"/>
      <c r="G127" s="47"/>
      <c r="H127" s="8"/>
      <c r="I127" s="47"/>
    </row>
    <row r="128" spans="1:9" x14ac:dyDescent="0.4">
      <c r="A128" s="31" t="s">
        <v>117</v>
      </c>
      <c r="F128" s="8"/>
      <c r="G128" s="47"/>
      <c r="H128" s="8"/>
      <c r="I128" s="47"/>
    </row>
    <row r="129" spans="1:9" x14ac:dyDescent="0.4">
      <c r="F129" s="8"/>
      <c r="G129" s="47"/>
      <c r="H129" s="8"/>
      <c r="I129" s="47"/>
    </row>
    <row r="130" spans="1:9" x14ac:dyDescent="0.4">
      <c r="F130" s="8"/>
      <c r="G130" s="47"/>
      <c r="H130" s="8"/>
      <c r="I130" s="47"/>
    </row>
    <row r="131" spans="1:9" x14ac:dyDescent="0.4">
      <c r="F131" s="8"/>
      <c r="G131" s="47"/>
      <c r="H131" s="8"/>
      <c r="I131" s="47"/>
    </row>
    <row r="132" spans="1:9" ht="18.75" thickBot="1" x14ac:dyDescent="0.75">
      <c r="A132" s="80" t="s">
        <v>70</v>
      </c>
      <c r="B132" s="81"/>
      <c r="C132" s="81"/>
      <c r="D132" s="81"/>
      <c r="F132" s="82" t="s">
        <v>41</v>
      </c>
      <c r="G132" s="82"/>
      <c r="H132" s="8"/>
      <c r="I132" s="47"/>
    </row>
    <row r="133" spans="1:9" ht="18.75" thickBot="1" x14ac:dyDescent="0.75">
      <c r="A133" s="10" t="s">
        <v>1</v>
      </c>
      <c r="B133" s="33"/>
      <c r="C133" s="11" t="s">
        <v>2</v>
      </c>
      <c r="D133" s="38"/>
      <c r="F133" s="57"/>
      <c r="G133" s="58" t="s">
        <v>0</v>
      </c>
      <c r="H133" s="48"/>
      <c r="I133" s="48"/>
    </row>
    <row r="134" spans="1:9" ht="15.75" thickBot="1" x14ac:dyDescent="0.5">
      <c r="A134" s="3"/>
      <c r="B134" s="34" t="s">
        <v>0</v>
      </c>
      <c r="C134" s="3"/>
      <c r="D134" s="39" t="s">
        <v>0</v>
      </c>
      <c r="F134" s="59" t="s">
        <v>81</v>
      </c>
      <c r="G134" s="60">
        <f>+G108</f>
        <v>1120000</v>
      </c>
      <c r="H134" s="8"/>
      <c r="I134" s="47"/>
    </row>
    <row r="135" spans="1:9" ht="15.4" x14ac:dyDescent="0.45">
      <c r="A135" s="12"/>
      <c r="B135" s="35"/>
      <c r="C135" s="12"/>
      <c r="D135" s="40"/>
      <c r="F135" s="57"/>
      <c r="G135" s="61"/>
      <c r="H135" s="49"/>
      <c r="I135" s="47"/>
    </row>
    <row r="136" spans="1:9" ht="15.4" x14ac:dyDescent="0.45">
      <c r="A136" s="13" t="s">
        <v>3</v>
      </c>
      <c r="B136" s="35"/>
      <c r="C136" s="13" t="s">
        <v>5</v>
      </c>
      <c r="D136" s="40"/>
      <c r="F136" s="62" t="s">
        <v>126</v>
      </c>
      <c r="G136" s="63">
        <f>+G110</f>
        <v>144000</v>
      </c>
      <c r="H136" s="50"/>
      <c r="I136" s="70"/>
    </row>
    <row r="137" spans="1:9" ht="15.4" x14ac:dyDescent="0.45">
      <c r="A137" s="2" t="s">
        <v>12</v>
      </c>
      <c r="B137" s="35">
        <f>B111</f>
        <v>0</v>
      </c>
      <c r="C137" s="2" t="s">
        <v>18</v>
      </c>
      <c r="D137" s="40">
        <f>D111</f>
        <v>200000</v>
      </c>
      <c r="F137" s="57" t="s">
        <v>82</v>
      </c>
      <c r="G137" s="63">
        <f>+G111</f>
        <v>94400</v>
      </c>
      <c r="H137" s="8"/>
      <c r="I137" s="71"/>
    </row>
    <row r="138" spans="1:9" ht="15.75" thickBot="1" x14ac:dyDescent="0.5">
      <c r="A138" s="2" t="s">
        <v>13</v>
      </c>
      <c r="B138" s="35">
        <f>B112</f>
        <v>0</v>
      </c>
      <c r="C138" s="13" t="s">
        <v>19</v>
      </c>
      <c r="D138" s="42">
        <f>G152</f>
        <v>476000</v>
      </c>
      <c r="F138" s="57" t="s">
        <v>127</v>
      </c>
      <c r="G138" s="63">
        <f>G112</f>
        <v>400000</v>
      </c>
      <c r="H138" s="8"/>
      <c r="I138" s="71"/>
    </row>
    <row r="139" spans="1:9" ht="15.75" thickBot="1" x14ac:dyDescent="0.5">
      <c r="A139" s="2" t="s">
        <v>14</v>
      </c>
      <c r="B139" s="35">
        <f>B113</f>
        <v>224400</v>
      </c>
      <c r="C139" s="13"/>
      <c r="D139" s="40"/>
      <c r="F139" s="59" t="s">
        <v>83</v>
      </c>
      <c r="G139" s="64">
        <f>G134-G136-G137-G138</f>
        <v>481600</v>
      </c>
      <c r="H139" s="8"/>
      <c r="I139" s="71"/>
    </row>
    <row r="140" spans="1:9" ht="15.75" thickBot="1" x14ac:dyDescent="0.5">
      <c r="A140" s="13"/>
      <c r="B140" s="34"/>
      <c r="C140" s="13"/>
      <c r="D140" s="34"/>
      <c r="F140" s="57"/>
      <c r="G140" s="63"/>
      <c r="H140" s="8"/>
      <c r="I140" s="71"/>
    </row>
    <row r="141" spans="1:9" ht="15.75" thickBot="1" x14ac:dyDescent="0.5">
      <c r="A141" s="7" t="s">
        <v>7</v>
      </c>
      <c r="B141" s="33">
        <f>SUM(B137:B140)</f>
        <v>224400</v>
      </c>
      <c r="C141" s="7" t="s">
        <v>7</v>
      </c>
      <c r="D141" s="33">
        <f>SUM(D137:D140)</f>
        <v>676000</v>
      </c>
      <c r="F141" s="62" t="s">
        <v>84</v>
      </c>
      <c r="G141" s="63">
        <f>+G115</f>
        <v>0</v>
      </c>
      <c r="H141" s="8"/>
      <c r="I141" s="71"/>
    </row>
    <row r="142" spans="1:9" ht="15.75" thickBot="1" x14ac:dyDescent="0.5">
      <c r="B142" s="35"/>
      <c r="C142" s="13"/>
      <c r="D142" s="40"/>
      <c r="F142" s="57" t="s">
        <v>85</v>
      </c>
      <c r="G142" s="63">
        <f>+G116</f>
        <v>5600</v>
      </c>
      <c r="H142" s="8"/>
      <c r="I142" s="71"/>
    </row>
    <row r="143" spans="1:9" ht="15.4" thickBot="1" x14ac:dyDescent="0.45">
      <c r="A143" s="13" t="s">
        <v>4</v>
      </c>
      <c r="B143" s="35"/>
      <c r="C143" s="13" t="s">
        <v>6</v>
      </c>
      <c r="D143" s="40"/>
      <c r="F143" s="59" t="s">
        <v>86</v>
      </c>
      <c r="G143" s="64">
        <f>G139+G141-G142</f>
        <v>476000</v>
      </c>
      <c r="H143" s="8"/>
      <c r="I143" s="71"/>
    </row>
    <row r="144" spans="1:9" ht="15.4" x14ac:dyDescent="0.45">
      <c r="A144" s="2" t="s">
        <v>15</v>
      </c>
      <c r="B144" s="37">
        <f>B118+80000</f>
        <v>160000</v>
      </c>
      <c r="C144" s="2" t="s">
        <v>22</v>
      </c>
      <c r="D144" s="40">
        <f>D118</f>
        <v>0</v>
      </c>
      <c r="F144" s="57"/>
      <c r="G144" s="63"/>
      <c r="H144" s="8"/>
      <c r="I144" s="71"/>
    </row>
    <row r="145" spans="1:9" ht="15.4" x14ac:dyDescent="0.45">
      <c r="A145" s="2" t="s">
        <v>16</v>
      </c>
      <c r="B145" s="35">
        <f>B119</f>
        <v>0</v>
      </c>
      <c r="C145" s="2" t="s">
        <v>20</v>
      </c>
      <c r="D145" s="41">
        <f>D119+80000</f>
        <v>80000</v>
      </c>
      <c r="F145" s="57" t="s">
        <v>11</v>
      </c>
      <c r="G145" s="63">
        <f>G120</f>
        <v>0</v>
      </c>
      <c r="H145" s="8"/>
      <c r="I145" s="71"/>
    </row>
    <row r="146" spans="1:9" ht="15.75" thickBot="1" x14ac:dyDescent="0.5">
      <c r="A146" s="2" t="s">
        <v>17</v>
      </c>
      <c r="B146" s="35">
        <f>B120</f>
        <v>441600</v>
      </c>
      <c r="C146" s="2" t="s">
        <v>21</v>
      </c>
      <c r="D146" s="40">
        <f>D120</f>
        <v>70000</v>
      </c>
      <c r="F146" s="57" t="s">
        <v>10</v>
      </c>
      <c r="G146" s="63">
        <f>G121</f>
        <v>0</v>
      </c>
      <c r="H146" s="8"/>
      <c r="I146" s="71"/>
    </row>
    <row r="147" spans="1:9" ht="15.75" thickBot="1" x14ac:dyDescent="0.5">
      <c r="A147" s="2"/>
      <c r="B147" s="34"/>
      <c r="C147" s="2"/>
      <c r="D147" s="34"/>
      <c r="F147" s="59" t="s">
        <v>87</v>
      </c>
      <c r="G147" s="64">
        <f>G145-G146</f>
        <v>0</v>
      </c>
      <c r="H147" s="8"/>
      <c r="I147" s="47"/>
    </row>
    <row r="148" spans="1:9" ht="15.75" thickBot="1" x14ac:dyDescent="0.5">
      <c r="A148" s="7" t="s">
        <v>8</v>
      </c>
      <c r="B148" s="33">
        <f>SUM(B144:B147)</f>
        <v>601600</v>
      </c>
      <c r="C148" s="7" t="s">
        <v>8</v>
      </c>
      <c r="D148" s="33">
        <f>SUM(D144:D147)</f>
        <v>150000</v>
      </c>
      <c r="F148" s="65"/>
      <c r="G148" s="63"/>
      <c r="H148" s="54"/>
      <c r="I148" s="72"/>
    </row>
    <row r="149" spans="1:9" ht="15.4" x14ac:dyDescent="0.45">
      <c r="A149" s="2"/>
      <c r="B149" s="35"/>
      <c r="C149" s="2"/>
      <c r="D149" s="40"/>
      <c r="F149" s="57" t="s">
        <v>88</v>
      </c>
      <c r="G149" s="63"/>
      <c r="H149" s="8"/>
      <c r="I149" s="47"/>
    </row>
    <row r="150" spans="1:9" ht="15.4" x14ac:dyDescent="0.45">
      <c r="A150" s="2"/>
      <c r="B150" s="35"/>
      <c r="C150" s="2"/>
      <c r="D150" s="40"/>
      <c r="F150" s="57" t="s">
        <v>89</v>
      </c>
      <c r="G150" s="63"/>
      <c r="H150" s="8"/>
      <c r="I150" s="47"/>
    </row>
    <row r="151" spans="1:9" ht="15.75" thickBot="1" x14ac:dyDescent="0.5">
      <c r="A151" s="2"/>
      <c r="B151" s="35"/>
      <c r="C151" s="2"/>
      <c r="D151" s="34"/>
      <c r="F151" s="57"/>
      <c r="G151" s="63"/>
      <c r="H151" s="8"/>
      <c r="I151" s="47"/>
    </row>
    <row r="152" spans="1:9" ht="15.4" thickBot="1" x14ac:dyDescent="0.45">
      <c r="A152" s="7" t="s">
        <v>23</v>
      </c>
      <c r="B152" s="36">
        <f>B141+B148</f>
        <v>826000</v>
      </c>
      <c r="C152" s="7" t="s">
        <v>23</v>
      </c>
      <c r="D152" s="40">
        <f>D141+D148</f>
        <v>826000</v>
      </c>
      <c r="F152" s="59" t="s">
        <v>90</v>
      </c>
      <c r="G152" s="64">
        <f>G143+G147-G149-G150</f>
        <v>476000</v>
      </c>
      <c r="H152" s="8"/>
      <c r="I152" s="47"/>
    </row>
    <row r="153" spans="1:9" ht="15.4" thickBot="1" x14ac:dyDescent="0.45">
      <c r="A153" s="3"/>
      <c r="B153" s="34"/>
      <c r="C153" s="3"/>
      <c r="D153" s="39"/>
      <c r="F153" s="8"/>
      <c r="G153" s="47"/>
      <c r="H153" s="8"/>
      <c r="I153" s="47"/>
    </row>
    <row r="154" spans="1:9" x14ac:dyDescent="0.4">
      <c r="A154" s="31" t="s">
        <v>118</v>
      </c>
      <c r="F154" s="8"/>
      <c r="G154" s="47"/>
      <c r="H154" s="8"/>
      <c r="I154" s="47"/>
    </row>
    <row r="155" spans="1:9" x14ac:dyDescent="0.4">
      <c r="A155" s="31"/>
      <c r="F155" s="8"/>
      <c r="G155" s="47"/>
      <c r="H155" s="8"/>
      <c r="I155" s="47"/>
    </row>
    <row r="156" spans="1:9" x14ac:dyDescent="0.4">
      <c r="A156" s="31"/>
      <c r="F156" s="8"/>
      <c r="G156" s="47"/>
      <c r="H156" s="8"/>
      <c r="I156" s="47"/>
    </row>
    <row r="157" spans="1:9" ht="18.75" thickBot="1" x14ac:dyDescent="0.75">
      <c r="A157" s="80" t="s">
        <v>72</v>
      </c>
      <c r="B157" s="81"/>
      <c r="C157" s="81"/>
      <c r="D157" s="81"/>
      <c r="F157" s="82" t="s">
        <v>44</v>
      </c>
      <c r="G157" s="82"/>
      <c r="H157" s="8"/>
      <c r="I157" s="47"/>
    </row>
    <row r="158" spans="1:9" ht="15.75" thickBot="1" x14ac:dyDescent="0.5">
      <c r="A158" s="10" t="s">
        <v>1</v>
      </c>
      <c r="B158" s="33"/>
      <c r="C158" s="11" t="s">
        <v>2</v>
      </c>
      <c r="D158" s="38"/>
      <c r="F158" s="57"/>
      <c r="G158" s="58" t="s">
        <v>0</v>
      </c>
      <c r="H158" s="8"/>
      <c r="I158" s="47"/>
    </row>
    <row r="159" spans="1:9" ht="15.75" thickBot="1" x14ac:dyDescent="0.5">
      <c r="A159" s="3"/>
      <c r="B159" s="34" t="s">
        <v>0</v>
      </c>
      <c r="C159" s="3"/>
      <c r="D159" s="39" t="s">
        <v>0</v>
      </c>
      <c r="F159" s="59" t="s">
        <v>81</v>
      </c>
      <c r="G159" s="60">
        <f>G134</f>
        <v>1120000</v>
      </c>
      <c r="H159" s="8"/>
      <c r="I159" s="47"/>
    </row>
    <row r="160" spans="1:9" ht="15.4" x14ac:dyDescent="0.45">
      <c r="A160" s="12"/>
      <c r="B160" s="35"/>
      <c r="C160" s="12"/>
      <c r="D160" s="40"/>
      <c r="F160" s="57"/>
      <c r="G160" s="61"/>
      <c r="H160" s="8"/>
      <c r="I160" s="47"/>
    </row>
    <row r="161" spans="1:9" ht="15.4" x14ac:dyDescent="0.45">
      <c r="A161" s="13" t="s">
        <v>3</v>
      </c>
      <c r="B161" s="35"/>
      <c r="C161" s="13" t="s">
        <v>5</v>
      </c>
      <c r="D161" s="40"/>
      <c r="F161" s="62" t="s">
        <v>126</v>
      </c>
      <c r="G161" s="63">
        <f>G136</f>
        <v>144000</v>
      </c>
      <c r="H161" s="8"/>
      <c r="I161" s="47"/>
    </row>
    <row r="162" spans="1:9" ht="15.4" x14ac:dyDescent="0.45">
      <c r="A162" s="2" t="s">
        <v>12</v>
      </c>
      <c r="B162" s="35">
        <f>B136</f>
        <v>0</v>
      </c>
      <c r="C162" s="2" t="s">
        <v>18</v>
      </c>
      <c r="D162" s="40">
        <f>D137</f>
        <v>200000</v>
      </c>
      <c r="F162" s="57" t="s">
        <v>82</v>
      </c>
      <c r="G162" s="63">
        <f>G137</f>
        <v>94400</v>
      </c>
      <c r="H162" s="8"/>
      <c r="I162" s="47"/>
    </row>
    <row r="163" spans="1:9" ht="15.75" thickBot="1" x14ac:dyDescent="0.5">
      <c r="A163" s="2" t="s">
        <v>13</v>
      </c>
      <c r="B163" s="35">
        <f>B137</f>
        <v>0</v>
      </c>
      <c r="C163" s="13" t="s">
        <v>19</v>
      </c>
      <c r="D163" s="42">
        <f>G177</f>
        <v>476000</v>
      </c>
      <c r="F163" s="57" t="s">
        <v>127</v>
      </c>
      <c r="G163" s="63">
        <f>G138</f>
        <v>400000</v>
      </c>
      <c r="H163" s="8"/>
      <c r="I163" s="47"/>
    </row>
    <row r="164" spans="1:9" ht="15.75" thickBot="1" x14ac:dyDescent="0.5">
      <c r="A164" s="2" t="s">
        <v>14</v>
      </c>
      <c r="B164" s="35">
        <f>B139</f>
        <v>224400</v>
      </c>
      <c r="C164" s="13"/>
      <c r="D164" s="40"/>
      <c r="F164" s="59" t="s">
        <v>83</v>
      </c>
      <c r="G164" s="64">
        <f>G159-G161-G162-G163</f>
        <v>481600</v>
      </c>
      <c r="H164" s="8"/>
      <c r="I164" s="47"/>
    </row>
    <row r="165" spans="1:9" ht="15.75" thickBot="1" x14ac:dyDescent="0.5">
      <c r="A165" s="13"/>
      <c r="B165" s="34"/>
      <c r="C165" s="13"/>
      <c r="D165" s="34"/>
      <c r="F165" s="57"/>
      <c r="G165" s="63"/>
      <c r="H165" s="8"/>
      <c r="I165" s="47"/>
    </row>
    <row r="166" spans="1:9" ht="15.75" thickBot="1" x14ac:dyDescent="0.5">
      <c r="A166" s="7" t="s">
        <v>7</v>
      </c>
      <c r="B166" s="33">
        <f>SUM(B162:B165)</f>
        <v>224400</v>
      </c>
      <c r="C166" s="7" t="s">
        <v>7</v>
      </c>
      <c r="D166" s="33">
        <f>SUM(D162:D165)</f>
        <v>676000</v>
      </c>
      <c r="F166" s="62" t="s">
        <v>84</v>
      </c>
      <c r="G166" s="63">
        <f>G141</f>
        <v>0</v>
      </c>
      <c r="H166" s="8"/>
      <c r="I166" s="47"/>
    </row>
    <row r="167" spans="1:9" ht="15.75" thickBot="1" x14ac:dyDescent="0.5">
      <c r="B167" s="35"/>
      <c r="C167" s="13"/>
      <c r="D167" s="40"/>
      <c r="F167" s="57" t="s">
        <v>85</v>
      </c>
      <c r="G167" s="63">
        <f>G142</f>
        <v>5600</v>
      </c>
      <c r="H167" s="8"/>
      <c r="I167" s="47"/>
    </row>
    <row r="168" spans="1:9" ht="15.4" thickBot="1" x14ac:dyDescent="0.45">
      <c r="A168" s="13" t="s">
        <v>4</v>
      </c>
      <c r="B168" s="35"/>
      <c r="C168" s="13" t="s">
        <v>6</v>
      </c>
      <c r="D168" s="40"/>
      <c r="F168" s="59" t="s">
        <v>86</v>
      </c>
      <c r="G168" s="64">
        <f>G164+G166-G167</f>
        <v>476000</v>
      </c>
      <c r="H168" s="8"/>
      <c r="I168" s="47"/>
    </row>
    <row r="169" spans="1:9" ht="15.4" x14ac:dyDescent="0.45">
      <c r="A169" s="2" t="s">
        <v>15</v>
      </c>
      <c r="B169" s="35">
        <f>B144</f>
        <v>160000</v>
      </c>
      <c r="C169" s="2" t="s">
        <v>22</v>
      </c>
      <c r="D169" s="40">
        <f>D144</f>
        <v>0</v>
      </c>
      <c r="F169" s="57"/>
      <c r="G169" s="63"/>
      <c r="H169" s="8"/>
      <c r="I169" s="47"/>
    </row>
    <row r="170" spans="1:9" ht="15.4" x14ac:dyDescent="0.45">
      <c r="A170" s="2" t="s">
        <v>16</v>
      </c>
      <c r="B170" s="35">
        <f>B145</f>
        <v>0</v>
      </c>
      <c r="C170" s="2" t="s">
        <v>20</v>
      </c>
      <c r="D170" s="40">
        <f>D145</f>
        <v>80000</v>
      </c>
      <c r="F170" s="57" t="s">
        <v>11</v>
      </c>
      <c r="G170" s="63">
        <f>G145</f>
        <v>0</v>
      </c>
      <c r="H170" s="8"/>
      <c r="I170" s="47"/>
    </row>
    <row r="171" spans="1:9" ht="15.75" thickBot="1" x14ac:dyDescent="0.5">
      <c r="A171" s="2" t="s">
        <v>17</v>
      </c>
      <c r="B171" s="35">
        <f>B146-70000</f>
        <v>371600</v>
      </c>
      <c r="C171" s="2" t="s">
        <v>21</v>
      </c>
      <c r="D171" s="40">
        <f>D146-70000</f>
        <v>0</v>
      </c>
      <c r="F171" s="57" t="s">
        <v>10</v>
      </c>
      <c r="G171" s="63">
        <f>G146</f>
        <v>0</v>
      </c>
      <c r="H171" s="8"/>
      <c r="I171" s="47"/>
    </row>
    <row r="172" spans="1:9" ht="15.75" thickBot="1" x14ac:dyDescent="0.5">
      <c r="A172" s="2"/>
      <c r="B172" s="34"/>
      <c r="C172" s="2"/>
      <c r="D172" s="34"/>
      <c r="F172" s="59" t="s">
        <v>87</v>
      </c>
      <c r="G172" s="64">
        <f>G170-G171</f>
        <v>0</v>
      </c>
      <c r="H172" s="8"/>
      <c r="I172" s="47"/>
    </row>
    <row r="173" spans="1:9" ht="15.75" thickBot="1" x14ac:dyDescent="0.5">
      <c r="A173" s="7" t="s">
        <v>8</v>
      </c>
      <c r="B173" s="33">
        <f>SUM(B169:B172)</f>
        <v>531600</v>
      </c>
      <c r="C173" s="7" t="s">
        <v>8</v>
      </c>
      <c r="D173" s="33">
        <f>SUM(D169:D172)</f>
        <v>80000</v>
      </c>
      <c r="F173" s="65"/>
      <c r="G173" s="63"/>
      <c r="H173" s="8"/>
      <c r="I173" s="47"/>
    </row>
    <row r="174" spans="1:9" ht="15.4" x14ac:dyDescent="0.45">
      <c r="A174" s="2"/>
      <c r="B174" s="35"/>
      <c r="C174" s="2"/>
      <c r="D174" s="40"/>
      <c r="F174" s="57" t="s">
        <v>88</v>
      </c>
      <c r="G174" s="63"/>
      <c r="H174" s="8"/>
      <c r="I174" s="47"/>
    </row>
    <row r="175" spans="1:9" ht="15.4" x14ac:dyDescent="0.45">
      <c r="A175" s="2"/>
      <c r="B175" s="35"/>
      <c r="C175" s="2"/>
      <c r="D175" s="40"/>
      <c r="F175" s="57" t="s">
        <v>89</v>
      </c>
      <c r="G175" s="63"/>
      <c r="H175" s="8"/>
      <c r="I175" s="47"/>
    </row>
    <row r="176" spans="1:9" ht="15.75" thickBot="1" x14ac:dyDescent="0.5">
      <c r="A176" s="2"/>
      <c r="B176" s="35"/>
      <c r="C176" s="2"/>
      <c r="D176" s="34"/>
      <c r="F176" s="57"/>
      <c r="G176" s="63"/>
      <c r="H176" s="8"/>
      <c r="I176" s="47"/>
    </row>
    <row r="177" spans="1:9" ht="15.4" thickBot="1" x14ac:dyDescent="0.45">
      <c r="A177" s="7" t="s">
        <v>23</v>
      </c>
      <c r="B177" s="36">
        <f>B166+B173</f>
        <v>756000</v>
      </c>
      <c r="C177" s="7" t="s">
        <v>23</v>
      </c>
      <c r="D177" s="40">
        <f>D166+D173</f>
        <v>756000</v>
      </c>
      <c r="F177" s="59" t="s">
        <v>90</v>
      </c>
      <c r="G177" s="64">
        <f>G168+G172-G174-G175</f>
        <v>476000</v>
      </c>
      <c r="H177" s="8"/>
      <c r="I177" s="47"/>
    </row>
    <row r="178" spans="1:9" ht="15.4" thickBot="1" x14ac:dyDescent="0.45">
      <c r="A178" s="3"/>
      <c r="B178" s="34"/>
      <c r="C178" s="3"/>
      <c r="D178" s="39"/>
      <c r="F178" s="8"/>
      <c r="G178" s="47"/>
      <c r="H178" s="8"/>
      <c r="I178" s="47"/>
    </row>
    <row r="179" spans="1:9" x14ac:dyDescent="0.4">
      <c r="A179" s="31" t="s">
        <v>124</v>
      </c>
      <c r="F179" s="8"/>
      <c r="G179" s="47"/>
      <c r="H179" s="8"/>
      <c r="I179" s="47"/>
    </row>
    <row r="180" spans="1:9" ht="18.399999999999999" x14ac:dyDescent="0.7">
      <c r="A180" s="31"/>
      <c r="F180" s="8"/>
      <c r="G180" s="47"/>
      <c r="H180" s="48"/>
      <c r="I180" s="48"/>
    </row>
    <row r="181" spans="1:9" x14ac:dyDescent="0.4">
      <c r="F181" s="8"/>
      <c r="G181" s="47"/>
      <c r="H181" s="8"/>
      <c r="I181" s="47"/>
    </row>
    <row r="182" spans="1:9" ht="18.75" thickBot="1" x14ac:dyDescent="0.75">
      <c r="A182" s="80" t="s">
        <v>73</v>
      </c>
      <c r="B182" s="80"/>
      <c r="C182" s="80"/>
      <c r="D182" s="80"/>
      <c r="F182" s="82" t="s">
        <v>46</v>
      </c>
      <c r="G182" s="82"/>
      <c r="H182" s="8"/>
      <c r="I182" s="47"/>
    </row>
    <row r="183" spans="1:9" ht="15.75" thickBot="1" x14ac:dyDescent="0.5">
      <c r="A183" s="10" t="s">
        <v>1</v>
      </c>
      <c r="B183" s="33"/>
      <c r="C183" s="11" t="s">
        <v>2</v>
      </c>
      <c r="D183" s="38"/>
      <c r="F183" s="57"/>
      <c r="G183" s="58" t="s">
        <v>0</v>
      </c>
      <c r="H183" s="8"/>
      <c r="I183" s="47"/>
    </row>
    <row r="184" spans="1:9" ht="15.75" thickBot="1" x14ac:dyDescent="0.5">
      <c r="A184" s="3"/>
      <c r="B184" s="34" t="s">
        <v>0</v>
      </c>
      <c r="C184" s="3"/>
      <c r="D184" s="39" t="s">
        <v>0</v>
      </c>
      <c r="F184" s="59" t="s">
        <v>81</v>
      </c>
      <c r="G184" s="60">
        <f>G134</f>
        <v>1120000</v>
      </c>
      <c r="H184" s="8"/>
      <c r="I184" s="47"/>
    </row>
    <row r="185" spans="1:9" ht="15.4" x14ac:dyDescent="0.45">
      <c r="A185" s="12"/>
      <c r="B185" s="35"/>
      <c r="C185" s="12"/>
      <c r="D185" s="40"/>
      <c r="F185" s="57"/>
      <c r="G185" s="61"/>
      <c r="H185" s="8"/>
      <c r="I185" s="47"/>
    </row>
    <row r="186" spans="1:9" ht="18.399999999999999" x14ac:dyDescent="0.7">
      <c r="A186" s="13" t="s">
        <v>3</v>
      </c>
      <c r="B186" s="35"/>
      <c r="C186" s="13" t="s">
        <v>5</v>
      </c>
      <c r="D186" s="40"/>
      <c r="F186" s="62" t="s">
        <v>126</v>
      </c>
      <c r="G186" s="63">
        <f>G136</f>
        <v>144000</v>
      </c>
      <c r="H186" s="48"/>
      <c r="I186" s="48"/>
    </row>
    <row r="187" spans="1:9" ht="15.4" x14ac:dyDescent="0.45">
      <c r="A187" s="2" t="s">
        <v>12</v>
      </c>
      <c r="B187" s="35">
        <f>B162</f>
        <v>0</v>
      </c>
      <c r="C187" s="2" t="s">
        <v>18</v>
      </c>
      <c r="D187" s="40">
        <f>D162</f>
        <v>200000</v>
      </c>
      <c r="F187" s="57" t="s">
        <v>82</v>
      </c>
      <c r="G187" s="68">
        <f>G137</f>
        <v>94400</v>
      </c>
      <c r="H187" s="8"/>
      <c r="I187" s="47"/>
    </row>
    <row r="188" spans="1:9" ht="15.75" thickBot="1" x14ac:dyDescent="0.5">
      <c r="A188" s="2" t="s">
        <v>13</v>
      </c>
      <c r="B188" s="35">
        <f>B163</f>
        <v>0</v>
      </c>
      <c r="C188" s="13" t="s">
        <v>19</v>
      </c>
      <c r="D188" s="42">
        <f>G202</f>
        <v>276000</v>
      </c>
      <c r="F188" s="57" t="s">
        <v>127</v>
      </c>
      <c r="G188" s="63">
        <f>G163+200000</f>
        <v>600000</v>
      </c>
      <c r="H188" s="49"/>
      <c r="I188" s="47"/>
    </row>
    <row r="189" spans="1:9" ht="15.75" thickBot="1" x14ac:dyDescent="0.5">
      <c r="A189" s="2" t="s">
        <v>14</v>
      </c>
      <c r="B189" s="35">
        <f>B164</f>
        <v>224400</v>
      </c>
      <c r="C189" s="13"/>
      <c r="D189" s="40"/>
      <c r="F189" s="59" t="s">
        <v>83</v>
      </c>
      <c r="G189" s="64">
        <f>G184-G186-G187-G188</f>
        <v>281600</v>
      </c>
      <c r="H189" s="50"/>
      <c r="I189" s="70"/>
    </row>
    <row r="190" spans="1:9" ht="15.75" thickBot="1" x14ac:dyDescent="0.5">
      <c r="A190" s="13"/>
      <c r="B190" s="34"/>
      <c r="C190" s="13"/>
      <c r="D190" s="34"/>
      <c r="F190" s="57"/>
      <c r="G190" s="63"/>
      <c r="H190" s="8"/>
      <c r="I190" s="71"/>
    </row>
    <row r="191" spans="1:9" ht="15.75" thickBot="1" x14ac:dyDescent="0.5">
      <c r="A191" s="7" t="s">
        <v>7</v>
      </c>
      <c r="B191" s="33">
        <f>SUM(B187:B190)</f>
        <v>224400</v>
      </c>
      <c r="C191" s="7" t="s">
        <v>7</v>
      </c>
      <c r="D191" s="33">
        <f>SUM(D187:D190)</f>
        <v>476000</v>
      </c>
      <c r="F191" s="62" t="s">
        <v>84</v>
      </c>
      <c r="G191" s="63">
        <f>G141</f>
        <v>0</v>
      </c>
      <c r="H191" s="8"/>
      <c r="I191" s="71"/>
    </row>
    <row r="192" spans="1:9" ht="15.75" thickBot="1" x14ac:dyDescent="0.5">
      <c r="B192" s="35"/>
      <c r="C192" s="13"/>
      <c r="D192" s="40"/>
      <c r="F192" s="57" t="s">
        <v>85</v>
      </c>
      <c r="G192" s="63">
        <f>G142</f>
        <v>5600</v>
      </c>
      <c r="H192" s="8"/>
      <c r="I192" s="71"/>
    </row>
    <row r="193" spans="1:9" ht="15.4" thickBot="1" x14ac:dyDescent="0.45">
      <c r="A193" s="13" t="s">
        <v>4</v>
      </c>
      <c r="B193" s="35"/>
      <c r="C193" s="13" t="s">
        <v>6</v>
      </c>
      <c r="D193" s="40"/>
      <c r="F193" s="59" t="s">
        <v>86</v>
      </c>
      <c r="G193" s="64">
        <f>G189+G191-G192</f>
        <v>276000</v>
      </c>
      <c r="H193" s="8"/>
      <c r="I193" s="71"/>
    </row>
    <row r="194" spans="1:9" ht="15.4" x14ac:dyDescent="0.45">
      <c r="A194" s="2" t="s">
        <v>15</v>
      </c>
      <c r="B194" s="35">
        <f>B169</f>
        <v>160000</v>
      </c>
      <c r="C194" s="2" t="s">
        <v>22</v>
      </c>
      <c r="D194" s="40">
        <f>D169</f>
        <v>0</v>
      </c>
      <c r="F194" s="57"/>
      <c r="G194" s="63"/>
      <c r="H194" s="8"/>
      <c r="I194" s="71"/>
    </row>
    <row r="195" spans="1:9" ht="15.4" x14ac:dyDescent="0.45">
      <c r="A195" s="2" t="s">
        <v>16</v>
      </c>
      <c r="B195" s="35">
        <f>B170</f>
        <v>0</v>
      </c>
      <c r="C195" s="2" t="s">
        <v>20</v>
      </c>
      <c r="D195" s="40">
        <f>D170</f>
        <v>80000</v>
      </c>
      <c r="F195" s="57" t="s">
        <v>11</v>
      </c>
      <c r="G195" s="63">
        <f>G146</f>
        <v>0</v>
      </c>
      <c r="H195" s="8"/>
      <c r="I195" s="71"/>
    </row>
    <row r="196" spans="1:9" ht="15.75" thickBot="1" x14ac:dyDescent="0.5">
      <c r="A196" s="2" t="s">
        <v>17</v>
      </c>
      <c r="B196" s="37">
        <f>B171-130000</f>
        <v>241600</v>
      </c>
      <c r="C196" s="2" t="s">
        <v>21</v>
      </c>
      <c r="D196" s="40">
        <f>D171+70000</f>
        <v>70000</v>
      </c>
      <c r="F196" s="57" t="s">
        <v>10</v>
      </c>
      <c r="G196" s="63">
        <f>G147</f>
        <v>0</v>
      </c>
      <c r="H196" s="8"/>
      <c r="I196" s="71"/>
    </row>
    <row r="197" spans="1:9" ht="15.75" thickBot="1" x14ac:dyDescent="0.5">
      <c r="A197" s="2"/>
      <c r="B197" s="34"/>
      <c r="C197" s="2"/>
      <c r="D197" s="34"/>
      <c r="F197" s="59" t="s">
        <v>87</v>
      </c>
      <c r="G197" s="64">
        <f>G195-G196</f>
        <v>0</v>
      </c>
      <c r="H197" s="8"/>
      <c r="I197" s="71"/>
    </row>
    <row r="198" spans="1:9" ht="15.75" thickBot="1" x14ac:dyDescent="0.5">
      <c r="A198" s="7" t="s">
        <v>8</v>
      </c>
      <c r="B198" s="33">
        <f>SUM(B194:B197)</f>
        <v>401600</v>
      </c>
      <c r="C198" s="7" t="s">
        <v>8</v>
      </c>
      <c r="D198" s="33">
        <f>SUM(D194:D197)</f>
        <v>150000</v>
      </c>
      <c r="F198" s="65"/>
      <c r="G198" s="63"/>
      <c r="H198" s="8"/>
      <c r="I198" s="71"/>
    </row>
    <row r="199" spans="1:9" ht="15.4" x14ac:dyDescent="0.45">
      <c r="A199" s="2"/>
      <c r="B199" s="35"/>
      <c r="C199" s="2"/>
      <c r="D199" s="40"/>
      <c r="F199" s="57" t="s">
        <v>88</v>
      </c>
      <c r="G199" s="63"/>
      <c r="H199" s="8"/>
      <c r="I199" s="71"/>
    </row>
    <row r="200" spans="1:9" ht="15.4" x14ac:dyDescent="0.45">
      <c r="A200" s="2"/>
      <c r="B200" s="35"/>
      <c r="C200" s="2"/>
      <c r="D200" s="40"/>
      <c r="F200" s="57" t="s">
        <v>89</v>
      </c>
      <c r="G200" s="63"/>
      <c r="H200" s="8"/>
      <c r="I200" s="47"/>
    </row>
    <row r="201" spans="1:9" ht="15.75" thickBot="1" x14ac:dyDescent="0.5">
      <c r="A201" s="2"/>
      <c r="B201" s="35"/>
      <c r="C201" s="2"/>
      <c r="D201" s="34"/>
      <c r="F201" s="57"/>
      <c r="G201" s="63"/>
      <c r="H201" s="54"/>
      <c r="I201" s="72"/>
    </row>
    <row r="202" spans="1:9" ht="15.4" thickBot="1" x14ac:dyDescent="0.45">
      <c r="A202" s="7" t="s">
        <v>23</v>
      </c>
      <c r="B202" s="36">
        <f>B191+B198</f>
        <v>626000</v>
      </c>
      <c r="C202" s="7" t="s">
        <v>23</v>
      </c>
      <c r="D202" s="40">
        <f>D191+D198</f>
        <v>626000</v>
      </c>
      <c r="F202" s="59" t="s">
        <v>90</v>
      </c>
      <c r="G202" s="64">
        <f>G193+G197-G199-G200</f>
        <v>276000</v>
      </c>
      <c r="H202" s="8"/>
      <c r="I202" s="47"/>
    </row>
    <row r="203" spans="1:9" ht="15.4" thickBot="1" x14ac:dyDescent="0.45">
      <c r="A203" s="3"/>
      <c r="B203" s="34"/>
      <c r="C203" s="3"/>
      <c r="D203" s="39"/>
      <c r="F203" s="8"/>
      <c r="G203" s="47"/>
      <c r="H203" s="8"/>
      <c r="I203" s="47"/>
    </row>
    <row r="204" spans="1:9" x14ac:dyDescent="0.4">
      <c r="A204" s="31" t="s">
        <v>125</v>
      </c>
      <c r="F204" s="8"/>
      <c r="G204" s="47"/>
      <c r="H204" s="8"/>
      <c r="I204" s="47"/>
    </row>
    <row r="205" spans="1:9" x14ac:dyDescent="0.4">
      <c r="F205" s="8"/>
      <c r="G205" s="47"/>
      <c r="H205" s="8"/>
      <c r="I205" s="47"/>
    </row>
    <row r="206" spans="1:9" x14ac:dyDescent="0.4">
      <c r="F206" s="8"/>
      <c r="G206" s="47"/>
      <c r="H206" s="8"/>
      <c r="I206" s="47"/>
    </row>
    <row r="207" spans="1:9" x14ac:dyDescent="0.4">
      <c r="F207" s="8"/>
      <c r="G207" s="47"/>
      <c r="H207" s="8"/>
      <c r="I207" s="47"/>
    </row>
    <row r="208" spans="1:9" ht="18.75" thickBot="1" x14ac:dyDescent="0.75">
      <c r="A208" s="80" t="s">
        <v>74</v>
      </c>
      <c r="B208" s="81"/>
      <c r="C208" s="81"/>
      <c r="D208" s="81"/>
      <c r="F208" s="82" t="s">
        <v>62</v>
      </c>
      <c r="G208" s="82"/>
      <c r="H208" s="8"/>
      <c r="I208" s="47"/>
    </row>
    <row r="209" spans="1:9" ht="15.75" thickBot="1" x14ac:dyDescent="0.5">
      <c r="A209" s="10" t="s">
        <v>1</v>
      </c>
      <c r="B209" s="33"/>
      <c r="C209" s="11" t="s">
        <v>2</v>
      </c>
      <c r="D209" s="38"/>
      <c r="F209" s="57"/>
      <c r="G209" s="58" t="s">
        <v>0</v>
      </c>
      <c r="H209" s="8"/>
      <c r="I209" s="47"/>
    </row>
    <row r="210" spans="1:9" ht="15.75" thickBot="1" x14ac:dyDescent="0.5">
      <c r="A210" s="3"/>
      <c r="B210" s="34" t="s">
        <v>0</v>
      </c>
      <c r="C210" s="3"/>
      <c r="D210" s="39" t="s">
        <v>0</v>
      </c>
      <c r="F210" s="59" t="s">
        <v>81</v>
      </c>
      <c r="G210" s="60">
        <f>G184</f>
        <v>1120000</v>
      </c>
      <c r="H210" s="8"/>
      <c r="I210" s="47"/>
    </row>
    <row r="211" spans="1:9" ht="15.4" x14ac:dyDescent="0.45">
      <c r="A211" s="12"/>
      <c r="B211" s="35"/>
      <c r="C211" s="12"/>
      <c r="D211" s="40"/>
      <c r="F211" s="57"/>
      <c r="G211" s="61"/>
      <c r="H211" s="8"/>
      <c r="I211" s="47"/>
    </row>
    <row r="212" spans="1:9" ht="18.399999999999999" x14ac:dyDescent="0.7">
      <c r="A212" s="13" t="s">
        <v>3</v>
      </c>
      <c r="B212" s="35"/>
      <c r="C212" s="13" t="s">
        <v>5</v>
      </c>
      <c r="D212" s="40"/>
      <c r="F212" s="62" t="s">
        <v>126</v>
      </c>
      <c r="G212" s="63">
        <f>G186</f>
        <v>144000</v>
      </c>
      <c r="H212" s="48"/>
      <c r="I212" s="48"/>
    </row>
    <row r="213" spans="1:9" ht="15.4" x14ac:dyDescent="0.45">
      <c r="A213" s="2" t="s">
        <v>12</v>
      </c>
      <c r="B213" s="35">
        <f>B187</f>
        <v>0</v>
      </c>
      <c r="C213" s="2" t="s">
        <v>18</v>
      </c>
      <c r="D213" s="40">
        <f>D187</f>
        <v>200000</v>
      </c>
      <c r="F213" s="57" t="s">
        <v>82</v>
      </c>
      <c r="G213" s="68">
        <f>G187+38000</f>
        <v>132400</v>
      </c>
      <c r="H213" s="8"/>
      <c r="I213" s="47"/>
    </row>
    <row r="214" spans="1:9" ht="15.75" thickBot="1" x14ac:dyDescent="0.5">
      <c r="A214" s="2" t="s">
        <v>13</v>
      </c>
      <c r="B214" s="35">
        <f>B188</f>
        <v>0</v>
      </c>
      <c r="C214" s="13" t="s">
        <v>19</v>
      </c>
      <c r="D214" s="42">
        <f>G228</f>
        <v>238000</v>
      </c>
      <c r="F214" s="57" t="s">
        <v>127</v>
      </c>
      <c r="G214" s="63">
        <f>G188</f>
        <v>600000</v>
      </c>
      <c r="H214" s="49"/>
      <c r="I214" s="47"/>
    </row>
    <row r="215" spans="1:9" ht="15.75" thickBot="1" x14ac:dyDescent="0.5">
      <c r="A215" s="2" t="s">
        <v>14</v>
      </c>
      <c r="B215" s="35">
        <f>B189</f>
        <v>224400</v>
      </c>
      <c r="C215" s="13"/>
      <c r="D215" s="40"/>
      <c r="F215" s="59" t="s">
        <v>83</v>
      </c>
      <c r="G215" s="64">
        <f>G210-G212-G213-G214</f>
        <v>243600</v>
      </c>
      <c r="H215" s="50"/>
      <c r="I215" s="70"/>
    </row>
    <row r="216" spans="1:9" ht="15.75" thickBot="1" x14ac:dyDescent="0.5">
      <c r="A216" s="13"/>
      <c r="B216" s="34"/>
      <c r="C216" s="13"/>
      <c r="D216" s="34"/>
      <c r="F216" s="57"/>
      <c r="G216" s="63"/>
      <c r="H216" s="8"/>
      <c r="I216" s="71"/>
    </row>
    <row r="217" spans="1:9" ht="15.75" thickBot="1" x14ac:dyDescent="0.5">
      <c r="A217" s="7" t="s">
        <v>7</v>
      </c>
      <c r="B217" s="33">
        <f>SUM(B213:B216)</f>
        <v>224400</v>
      </c>
      <c r="C217" s="7" t="s">
        <v>7</v>
      </c>
      <c r="D217" s="33">
        <f>SUM(D213:D216)</f>
        <v>438000</v>
      </c>
      <c r="F217" s="62" t="s">
        <v>84</v>
      </c>
      <c r="G217" s="63">
        <f>G191</f>
        <v>0</v>
      </c>
      <c r="H217" s="8"/>
      <c r="I217" s="71"/>
    </row>
    <row r="218" spans="1:9" ht="15.75" thickBot="1" x14ac:dyDescent="0.5">
      <c r="B218" s="35"/>
      <c r="C218" s="13"/>
      <c r="D218" s="40"/>
      <c r="F218" s="57" t="s">
        <v>85</v>
      </c>
      <c r="G218" s="63">
        <f>G192</f>
        <v>5600</v>
      </c>
      <c r="H218" s="8"/>
      <c r="I218" s="71"/>
    </row>
    <row r="219" spans="1:9" ht="15.4" thickBot="1" x14ac:dyDescent="0.45">
      <c r="A219" s="13" t="s">
        <v>4</v>
      </c>
      <c r="B219" s="35"/>
      <c r="C219" s="13" t="s">
        <v>6</v>
      </c>
      <c r="D219" s="40"/>
      <c r="F219" s="59" t="s">
        <v>86</v>
      </c>
      <c r="G219" s="64">
        <f>G215+G217-G218</f>
        <v>238000</v>
      </c>
      <c r="H219" s="8"/>
      <c r="I219" s="71"/>
    </row>
    <row r="220" spans="1:9" ht="15.4" x14ac:dyDescent="0.45">
      <c r="A220" s="2" t="s">
        <v>15</v>
      </c>
      <c r="B220" s="35">
        <f>B194</f>
        <v>160000</v>
      </c>
      <c r="C220" s="2" t="s">
        <v>22</v>
      </c>
      <c r="D220" s="40">
        <f>D194</f>
        <v>0</v>
      </c>
      <c r="F220" s="57"/>
      <c r="G220" s="63"/>
      <c r="H220" s="8"/>
      <c r="I220" s="71"/>
    </row>
    <row r="221" spans="1:9" ht="15.4" x14ac:dyDescent="0.45">
      <c r="A221" s="2" t="s">
        <v>16</v>
      </c>
      <c r="B221" s="35">
        <f>B195</f>
        <v>0</v>
      </c>
      <c r="C221" s="2" t="s">
        <v>20</v>
      </c>
      <c r="D221" s="40">
        <f>D195</f>
        <v>80000</v>
      </c>
      <c r="F221" s="57" t="s">
        <v>11</v>
      </c>
      <c r="G221" s="63">
        <f>G196</f>
        <v>0</v>
      </c>
      <c r="H221" s="8"/>
      <c r="I221" s="71"/>
    </row>
    <row r="222" spans="1:9" ht="15.75" thickBot="1" x14ac:dyDescent="0.5">
      <c r="A222" s="2" t="s">
        <v>17</v>
      </c>
      <c r="B222" s="37">
        <f>B196-38000</f>
        <v>203600</v>
      </c>
      <c r="C222" s="2" t="s">
        <v>21</v>
      </c>
      <c r="D222" s="40">
        <f>D196</f>
        <v>70000</v>
      </c>
      <c r="F222" s="57" t="s">
        <v>10</v>
      </c>
      <c r="G222" s="63">
        <f>G197</f>
        <v>0</v>
      </c>
      <c r="H222" s="8"/>
      <c r="I222" s="71"/>
    </row>
    <row r="223" spans="1:9" ht="15.75" thickBot="1" x14ac:dyDescent="0.5">
      <c r="A223" s="2"/>
      <c r="B223" s="34"/>
      <c r="C223" s="2"/>
      <c r="D223" s="34"/>
      <c r="F223" s="59" t="s">
        <v>87</v>
      </c>
      <c r="G223" s="64">
        <f>G221-G222</f>
        <v>0</v>
      </c>
      <c r="H223" s="8"/>
      <c r="I223" s="71"/>
    </row>
    <row r="224" spans="1:9" ht="15.75" thickBot="1" x14ac:dyDescent="0.5">
      <c r="A224" s="7" t="s">
        <v>8</v>
      </c>
      <c r="B224" s="33">
        <f>SUM(B220:B223)</f>
        <v>363600</v>
      </c>
      <c r="C224" s="7" t="s">
        <v>8</v>
      </c>
      <c r="D224" s="33">
        <f>SUM(D220:D223)</f>
        <v>150000</v>
      </c>
      <c r="F224" s="65"/>
      <c r="G224" s="63"/>
      <c r="H224" s="8"/>
      <c r="I224" s="71"/>
    </row>
    <row r="225" spans="1:9" ht="15.4" x14ac:dyDescent="0.45">
      <c r="A225" s="2"/>
      <c r="B225" s="35"/>
      <c r="C225" s="2"/>
      <c r="D225" s="40"/>
      <c r="F225" s="57" t="s">
        <v>88</v>
      </c>
      <c r="G225" s="63"/>
      <c r="H225" s="8"/>
      <c r="I225" s="71"/>
    </row>
    <row r="226" spans="1:9" ht="15.4" x14ac:dyDescent="0.45">
      <c r="A226" s="2"/>
      <c r="B226" s="35"/>
      <c r="C226" s="2"/>
      <c r="D226" s="40"/>
      <c r="F226" s="57" t="s">
        <v>89</v>
      </c>
      <c r="G226" s="63"/>
      <c r="H226" s="47"/>
      <c r="I226" s="47"/>
    </row>
    <row r="227" spans="1:9" ht="15.75" thickBot="1" x14ac:dyDescent="0.5">
      <c r="A227" s="2"/>
      <c r="B227" s="35"/>
      <c r="C227" s="2"/>
      <c r="D227" s="34"/>
      <c r="F227" s="57"/>
      <c r="G227" s="63"/>
      <c r="H227" s="74"/>
      <c r="I227" s="72"/>
    </row>
    <row r="228" spans="1:9" ht="15.4" thickBot="1" x14ac:dyDescent="0.45">
      <c r="A228" s="7" t="s">
        <v>23</v>
      </c>
      <c r="B228" s="36">
        <f>B217+B224</f>
        <v>588000</v>
      </c>
      <c r="C228" s="7" t="s">
        <v>23</v>
      </c>
      <c r="D228" s="40">
        <f>D217+D224</f>
        <v>588000</v>
      </c>
      <c r="F228" s="59" t="s">
        <v>90</v>
      </c>
      <c r="G228" s="64">
        <f>G219+G223-G225-G226</f>
        <v>238000</v>
      </c>
      <c r="H228" s="47"/>
      <c r="I228" s="47"/>
    </row>
    <row r="229" spans="1:9" ht="15.4" thickBot="1" x14ac:dyDescent="0.45">
      <c r="A229" s="3"/>
      <c r="B229" s="34"/>
      <c r="C229" s="3"/>
      <c r="D229" s="39"/>
      <c r="F229" s="8"/>
      <c r="G229" s="47"/>
      <c r="H229" s="47"/>
      <c r="I229" s="47"/>
    </row>
    <row r="230" spans="1:9" x14ac:dyDescent="0.4">
      <c r="A230" s="31" t="s">
        <v>75</v>
      </c>
      <c r="F230" s="8"/>
      <c r="G230" s="47"/>
      <c r="H230" s="47"/>
      <c r="I230" s="47"/>
    </row>
    <row r="231" spans="1:9" x14ac:dyDescent="0.4">
      <c r="F231" s="8"/>
      <c r="G231" s="47"/>
      <c r="H231" s="8"/>
      <c r="I231" s="47"/>
    </row>
    <row r="232" spans="1:9" x14ac:dyDescent="0.4">
      <c r="F232" s="8"/>
      <c r="G232" s="47"/>
      <c r="H232" s="8"/>
      <c r="I232" s="47"/>
    </row>
    <row r="233" spans="1:9" x14ac:dyDescent="0.4">
      <c r="F233" s="8"/>
      <c r="G233" s="47"/>
      <c r="H233" s="8"/>
      <c r="I233" s="47"/>
    </row>
    <row r="234" spans="1:9" ht="18.75" thickBot="1" x14ac:dyDescent="0.75">
      <c r="A234" s="80" t="s">
        <v>60</v>
      </c>
      <c r="B234" s="81"/>
      <c r="C234" s="81"/>
      <c r="D234" s="81"/>
      <c r="F234" s="82" t="s">
        <v>61</v>
      </c>
      <c r="G234" s="82"/>
      <c r="H234" s="8"/>
      <c r="I234" s="47"/>
    </row>
    <row r="235" spans="1:9" ht="15.75" thickBot="1" x14ac:dyDescent="0.5">
      <c r="A235" s="10" t="s">
        <v>1</v>
      </c>
      <c r="B235" s="33"/>
      <c r="C235" s="11" t="s">
        <v>2</v>
      </c>
      <c r="D235" s="38"/>
      <c r="F235" s="57"/>
      <c r="G235" s="58" t="s">
        <v>0</v>
      </c>
      <c r="H235" s="8"/>
      <c r="I235" s="47"/>
    </row>
    <row r="236" spans="1:9" ht="15.75" thickBot="1" x14ac:dyDescent="0.5">
      <c r="A236" s="3"/>
      <c r="B236" s="34" t="s">
        <v>0</v>
      </c>
      <c r="C236" s="3"/>
      <c r="D236" s="39" t="s">
        <v>0</v>
      </c>
      <c r="F236" s="59" t="s">
        <v>81</v>
      </c>
      <c r="G236" s="60">
        <f>G210</f>
        <v>1120000</v>
      </c>
      <c r="H236" s="8"/>
      <c r="I236" s="47"/>
    </row>
    <row r="237" spans="1:9" ht="15.4" x14ac:dyDescent="0.45">
      <c r="A237" s="12"/>
      <c r="B237" s="35"/>
      <c r="C237" s="12"/>
      <c r="D237" s="40"/>
      <c r="F237" s="57"/>
      <c r="G237" s="61"/>
      <c r="H237" s="8"/>
      <c r="I237" s="47"/>
    </row>
    <row r="238" spans="1:9" ht="18.399999999999999" x14ac:dyDescent="0.7">
      <c r="A238" s="13" t="s">
        <v>3</v>
      </c>
      <c r="B238" s="35"/>
      <c r="C238" s="13" t="s">
        <v>5</v>
      </c>
      <c r="D238" s="40"/>
      <c r="F238" s="62" t="s">
        <v>126</v>
      </c>
      <c r="G238" s="63">
        <f>G212</f>
        <v>144000</v>
      </c>
      <c r="H238" s="48"/>
      <c r="I238" s="48"/>
    </row>
    <row r="239" spans="1:9" ht="15.4" x14ac:dyDescent="0.45">
      <c r="A239" s="2" t="s">
        <v>12</v>
      </c>
      <c r="B239" s="35">
        <f>B213</f>
        <v>0</v>
      </c>
      <c r="C239" s="2" t="s">
        <v>18</v>
      </c>
      <c r="D239" s="40">
        <f>D213</f>
        <v>200000</v>
      </c>
      <c r="F239" s="57" t="s">
        <v>82</v>
      </c>
      <c r="G239" s="68">
        <f>G213+9200</f>
        <v>141600</v>
      </c>
      <c r="H239" s="8"/>
      <c r="I239" s="47"/>
    </row>
    <row r="240" spans="1:9" ht="15.75" thickBot="1" x14ac:dyDescent="0.5">
      <c r="A240" s="2" t="s">
        <v>13</v>
      </c>
      <c r="B240" s="35">
        <f>B214</f>
        <v>0</v>
      </c>
      <c r="C240" s="13" t="s">
        <v>19</v>
      </c>
      <c r="D240" s="42">
        <f>G254</f>
        <v>228800</v>
      </c>
      <c r="F240" s="57" t="s">
        <v>127</v>
      </c>
      <c r="G240" s="63">
        <f>G214</f>
        <v>600000</v>
      </c>
      <c r="H240" s="49"/>
      <c r="I240" s="47"/>
    </row>
    <row r="241" spans="1:9" ht="15.75" thickBot="1" x14ac:dyDescent="0.5">
      <c r="A241" s="2" t="s">
        <v>14</v>
      </c>
      <c r="B241" s="35">
        <f>B215</f>
        <v>224400</v>
      </c>
      <c r="C241" s="13"/>
      <c r="D241" s="40"/>
      <c r="F241" s="59" t="s">
        <v>83</v>
      </c>
      <c r="G241" s="64">
        <f>G236-G238-G239-G240</f>
        <v>234400</v>
      </c>
      <c r="H241" s="50"/>
      <c r="I241" s="70"/>
    </row>
    <row r="242" spans="1:9" ht="15.75" thickBot="1" x14ac:dyDescent="0.5">
      <c r="A242" s="13"/>
      <c r="B242" s="34"/>
      <c r="C242" s="13"/>
      <c r="D242" s="34"/>
      <c r="F242" s="57"/>
      <c r="G242" s="63"/>
      <c r="H242" s="8"/>
      <c r="I242" s="71"/>
    </row>
    <row r="243" spans="1:9" ht="15.75" thickBot="1" x14ac:dyDescent="0.5">
      <c r="A243" s="7" t="s">
        <v>7</v>
      </c>
      <c r="B243" s="33">
        <f>SUM(B239:B242)</f>
        <v>224400</v>
      </c>
      <c r="C243" s="7" t="s">
        <v>7</v>
      </c>
      <c r="D243" s="33">
        <f>SUM(D239:D242)</f>
        <v>428800</v>
      </c>
      <c r="F243" s="62" t="s">
        <v>84</v>
      </c>
      <c r="G243" s="63">
        <f>G217</f>
        <v>0</v>
      </c>
      <c r="H243" s="8"/>
      <c r="I243" s="71"/>
    </row>
    <row r="244" spans="1:9" ht="15.75" thickBot="1" x14ac:dyDescent="0.5">
      <c r="B244" s="35"/>
      <c r="C244" s="13"/>
      <c r="D244" s="40"/>
      <c r="F244" s="57" t="s">
        <v>85</v>
      </c>
      <c r="G244" s="63">
        <f>G218</f>
        <v>5600</v>
      </c>
      <c r="H244" s="8"/>
      <c r="I244" s="71"/>
    </row>
    <row r="245" spans="1:9" ht="15.4" thickBot="1" x14ac:dyDescent="0.45">
      <c r="A245" s="13" t="s">
        <v>4</v>
      </c>
      <c r="B245" s="35"/>
      <c r="C245" s="13" t="s">
        <v>6</v>
      </c>
      <c r="D245" s="40"/>
      <c r="F245" s="59" t="s">
        <v>86</v>
      </c>
      <c r="G245" s="64">
        <f>G241+G243-G244</f>
        <v>228800</v>
      </c>
      <c r="H245" s="8"/>
      <c r="I245" s="71"/>
    </row>
    <row r="246" spans="1:9" ht="15.4" x14ac:dyDescent="0.45">
      <c r="A246" s="2" t="s">
        <v>15</v>
      </c>
      <c r="B246" s="35">
        <f>B220</f>
        <v>160000</v>
      </c>
      <c r="C246" s="2" t="s">
        <v>22</v>
      </c>
      <c r="D246" s="40">
        <f>D220</f>
        <v>0</v>
      </c>
      <c r="F246" s="57"/>
      <c r="G246" s="63"/>
      <c r="H246" s="8"/>
      <c r="I246" s="71"/>
    </row>
    <row r="247" spans="1:9" ht="15.4" x14ac:dyDescent="0.45">
      <c r="A247" s="2" t="s">
        <v>16</v>
      </c>
      <c r="B247" s="35">
        <f>B221</f>
        <v>0</v>
      </c>
      <c r="C247" s="2" t="s">
        <v>20</v>
      </c>
      <c r="D247" s="40">
        <f>D221</f>
        <v>80000</v>
      </c>
      <c r="F247" s="57" t="s">
        <v>11</v>
      </c>
      <c r="G247" s="63">
        <f>G222</f>
        <v>0</v>
      </c>
      <c r="H247" s="8"/>
      <c r="I247" s="71"/>
    </row>
    <row r="248" spans="1:9" ht="15.75" thickBot="1" x14ac:dyDescent="0.5">
      <c r="A248" s="2" t="s">
        <v>17</v>
      </c>
      <c r="B248" s="37">
        <f>B222-9200</f>
        <v>194400</v>
      </c>
      <c r="C248" s="2" t="s">
        <v>21</v>
      </c>
      <c r="D248" s="40">
        <f>D222</f>
        <v>70000</v>
      </c>
      <c r="F248" s="57" t="s">
        <v>10</v>
      </c>
      <c r="G248" s="63">
        <f>G223</f>
        <v>0</v>
      </c>
      <c r="H248" s="8"/>
      <c r="I248" s="71"/>
    </row>
    <row r="249" spans="1:9" ht="15.75" thickBot="1" x14ac:dyDescent="0.5">
      <c r="A249" s="2"/>
      <c r="B249" s="34"/>
      <c r="C249" s="2"/>
      <c r="D249" s="34"/>
      <c r="F249" s="59" t="s">
        <v>87</v>
      </c>
      <c r="G249" s="64">
        <f>G247-G248</f>
        <v>0</v>
      </c>
      <c r="H249" s="8"/>
      <c r="I249" s="71"/>
    </row>
    <row r="250" spans="1:9" ht="15.75" thickBot="1" x14ac:dyDescent="0.5">
      <c r="A250" s="7" t="s">
        <v>8</v>
      </c>
      <c r="B250" s="33">
        <f>SUM(B246:B249)</f>
        <v>354400</v>
      </c>
      <c r="C250" s="7" t="s">
        <v>8</v>
      </c>
      <c r="D250" s="33">
        <f>SUM(D246:D249)</f>
        <v>150000</v>
      </c>
      <c r="F250" s="65"/>
      <c r="G250" s="63"/>
      <c r="H250" s="8"/>
      <c r="I250" s="71"/>
    </row>
    <row r="251" spans="1:9" ht="15.4" x14ac:dyDescent="0.45">
      <c r="A251" s="2"/>
      <c r="B251" s="35"/>
      <c r="C251" s="2"/>
      <c r="D251" s="40"/>
      <c r="F251" s="57" t="s">
        <v>88</v>
      </c>
      <c r="G251" s="63"/>
      <c r="H251" s="8"/>
      <c r="I251" s="71"/>
    </row>
    <row r="252" spans="1:9" ht="15.4" x14ac:dyDescent="0.45">
      <c r="A252" s="2"/>
      <c r="B252" s="35"/>
      <c r="C252" s="2"/>
      <c r="D252" s="40"/>
      <c r="F252" s="57" t="s">
        <v>89</v>
      </c>
      <c r="G252" s="63"/>
      <c r="H252" s="8"/>
      <c r="I252" s="47"/>
    </row>
    <row r="253" spans="1:9" ht="15.75" thickBot="1" x14ac:dyDescent="0.5">
      <c r="A253" s="2"/>
      <c r="B253" s="35"/>
      <c r="C253" s="2"/>
      <c r="D253" s="34"/>
      <c r="F253" s="57"/>
      <c r="G253" s="63"/>
      <c r="H253" s="54"/>
      <c r="I253" s="72"/>
    </row>
    <row r="254" spans="1:9" ht="15.4" thickBot="1" x14ac:dyDescent="0.45">
      <c r="A254" s="7" t="s">
        <v>23</v>
      </c>
      <c r="B254" s="36">
        <f>B243+B250</f>
        <v>578800</v>
      </c>
      <c r="C254" s="7" t="s">
        <v>23</v>
      </c>
      <c r="D254" s="40">
        <f>D243+D250</f>
        <v>578800</v>
      </c>
      <c r="F254" s="59" t="s">
        <v>90</v>
      </c>
      <c r="G254" s="64">
        <f>G245+G249-G251-G252</f>
        <v>228800</v>
      </c>
      <c r="H254" s="8"/>
      <c r="I254" s="47"/>
    </row>
    <row r="255" spans="1:9" ht="15.4" thickBot="1" x14ac:dyDescent="0.45">
      <c r="A255" s="3"/>
      <c r="B255" s="34"/>
      <c r="C255" s="3"/>
      <c r="D255" s="39"/>
      <c r="F255" s="8"/>
      <c r="G255" s="47"/>
      <c r="H255" s="8"/>
      <c r="I255" s="47"/>
    </row>
    <row r="256" spans="1:9" x14ac:dyDescent="0.4">
      <c r="A256" s="31" t="s">
        <v>76</v>
      </c>
      <c r="F256" s="8"/>
      <c r="G256" s="47"/>
      <c r="H256" s="8"/>
      <c r="I256" s="47"/>
    </row>
    <row r="257" spans="1:9" x14ac:dyDescent="0.4">
      <c r="F257" s="8"/>
      <c r="G257" s="47"/>
      <c r="H257" s="8"/>
      <c r="I257" s="47"/>
    </row>
    <row r="258" spans="1:9" x14ac:dyDescent="0.4">
      <c r="F258" s="8"/>
      <c r="G258" s="47"/>
      <c r="H258" s="8"/>
      <c r="I258" s="47"/>
    </row>
    <row r="259" spans="1:9" x14ac:dyDescent="0.4">
      <c r="F259" s="8"/>
      <c r="G259" s="47"/>
      <c r="H259" s="8"/>
      <c r="I259" s="47"/>
    </row>
    <row r="260" spans="1:9" ht="18.75" thickBot="1" x14ac:dyDescent="0.75">
      <c r="A260" s="80" t="s">
        <v>77</v>
      </c>
      <c r="B260" s="81"/>
      <c r="C260" s="81"/>
      <c r="D260" s="81"/>
      <c r="F260" s="82" t="s">
        <v>64</v>
      </c>
      <c r="G260" s="82"/>
      <c r="H260" s="8"/>
      <c r="I260" s="47"/>
    </row>
    <row r="261" spans="1:9" ht="15.75" thickBot="1" x14ac:dyDescent="0.5">
      <c r="A261" s="10" t="s">
        <v>1</v>
      </c>
      <c r="B261" s="33"/>
      <c r="C261" s="11" t="s">
        <v>2</v>
      </c>
      <c r="D261" s="38"/>
      <c r="F261" s="57"/>
      <c r="G261" s="58" t="s">
        <v>0</v>
      </c>
      <c r="H261" s="8"/>
      <c r="I261" s="47"/>
    </row>
    <row r="262" spans="1:9" ht="15.75" thickBot="1" x14ac:dyDescent="0.5">
      <c r="A262" s="3"/>
      <c r="B262" s="34" t="s">
        <v>0</v>
      </c>
      <c r="C262" s="3"/>
      <c r="D262" s="39" t="s">
        <v>0</v>
      </c>
      <c r="F262" s="59" t="s">
        <v>81</v>
      </c>
      <c r="G262" s="60">
        <f>+G236</f>
        <v>1120000</v>
      </c>
      <c r="H262" s="8"/>
      <c r="I262" s="47"/>
    </row>
    <row r="263" spans="1:9" ht="18.399999999999999" x14ac:dyDescent="0.7">
      <c r="A263" s="12"/>
      <c r="B263" s="35"/>
      <c r="C263" s="12"/>
      <c r="D263" s="40"/>
      <c r="F263" s="57"/>
      <c r="G263" s="61"/>
      <c r="H263" s="48"/>
      <c r="I263" s="48"/>
    </row>
    <row r="264" spans="1:9" ht="15.4" x14ac:dyDescent="0.45">
      <c r="A264" s="13" t="s">
        <v>3</v>
      </c>
      <c r="B264" s="35"/>
      <c r="C264" s="13" t="s">
        <v>5</v>
      </c>
      <c r="D264" s="40"/>
      <c r="F264" s="62" t="s">
        <v>126</v>
      </c>
      <c r="G264" s="63">
        <f>+G238</f>
        <v>144000</v>
      </c>
      <c r="H264" s="8"/>
      <c r="I264" s="47"/>
    </row>
    <row r="265" spans="1:9" ht="15.4" x14ac:dyDescent="0.45">
      <c r="A265" s="2" t="s">
        <v>12</v>
      </c>
      <c r="B265" s="35">
        <f>B239</f>
        <v>0</v>
      </c>
      <c r="C265" s="2" t="s">
        <v>18</v>
      </c>
      <c r="D265" s="40">
        <f>D239</f>
        <v>200000</v>
      </c>
      <c r="F265" s="57" t="s">
        <v>82</v>
      </c>
      <c r="G265" s="63">
        <f>+G239</f>
        <v>141600</v>
      </c>
      <c r="H265" s="49"/>
      <c r="I265" s="47"/>
    </row>
    <row r="266" spans="1:9" ht="15.75" thickBot="1" x14ac:dyDescent="0.5">
      <c r="A266" s="2" t="s">
        <v>13</v>
      </c>
      <c r="B266" s="35">
        <f>B240</f>
        <v>0</v>
      </c>
      <c r="C266" s="13" t="s">
        <v>19</v>
      </c>
      <c r="D266" s="42">
        <f>G280</f>
        <v>226000</v>
      </c>
      <c r="F266" s="57" t="s">
        <v>127</v>
      </c>
      <c r="G266" s="63">
        <f>G240</f>
        <v>600000</v>
      </c>
      <c r="H266" s="50"/>
      <c r="I266" s="70"/>
    </row>
    <row r="267" spans="1:9" ht="15.75" thickBot="1" x14ac:dyDescent="0.5">
      <c r="A267" s="2" t="s">
        <v>14</v>
      </c>
      <c r="B267" s="37">
        <f>B241-2800</f>
        <v>221600</v>
      </c>
      <c r="C267" s="13"/>
      <c r="D267" s="40"/>
      <c r="F267" s="59" t="s">
        <v>83</v>
      </c>
      <c r="G267" s="64">
        <f>G262-G264-G265-G266</f>
        <v>234400</v>
      </c>
      <c r="H267" s="8"/>
      <c r="I267" s="71"/>
    </row>
    <row r="268" spans="1:9" ht="15.75" thickBot="1" x14ac:dyDescent="0.5">
      <c r="A268" s="13"/>
      <c r="B268" s="34"/>
      <c r="C268" s="13"/>
      <c r="D268" s="34"/>
      <c r="F268" s="57"/>
      <c r="G268" s="63"/>
      <c r="H268" s="8"/>
      <c r="I268" s="71"/>
    </row>
    <row r="269" spans="1:9" ht="15.75" thickBot="1" x14ac:dyDescent="0.5">
      <c r="A269" s="7" t="s">
        <v>7</v>
      </c>
      <c r="B269" s="33">
        <f>SUM(B265:B268)</f>
        <v>221600</v>
      </c>
      <c r="C269" s="7" t="s">
        <v>7</v>
      </c>
      <c r="D269" s="33">
        <f>SUM(D265:D268)</f>
        <v>426000</v>
      </c>
      <c r="F269" s="62" t="s">
        <v>84</v>
      </c>
      <c r="G269" s="63">
        <f>G243</f>
        <v>0</v>
      </c>
      <c r="H269" s="8"/>
      <c r="I269" s="71"/>
    </row>
    <row r="270" spans="1:9" ht="15.75" thickBot="1" x14ac:dyDescent="0.5">
      <c r="B270" s="35"/>
      <c r="C270" s="13"/>
      <c r="D270" s="40"/>
      <c r="F270" s="57" t="s">
        <v>85</v>
      </c>
      <c r="G270" s="68">
        <f>G244+2800</f>
        <v>8400</v>
      </c>
      <c r="H270" s="8"/>
      <c r="I270" s="71"/>
    </row>
    <row r="271" spans="1:9" ht="15.4" thickBot="1" x14ac:dyDescent="0.45">
      <c r="A271" s="13" t="s">
        <v>4</v>
      </c>
      <c r="B271" s="35"/>
      <c r="C271" s="13" t="s">
        <v>6</v>
      </c>
      <c r="D271" s="40"/>
      <c r="F271" s="59" t="s">
        <v>86</v>
      </c>
      <c r="G271" s="64">
        <f>G267+G269-G270</f>
        <v>226000</v>
      </c>
      <c r="H271" s="8"/>
      <c r="I271" s="71"/>
    </row>
    <row r="272" spans="1:9" ht="15.4" x14ac:dyDescent="0.45">
      <c r="A272" s="2" t="s">
        <v>15</v>
      </c>
      <c r="B272" s="35">
        <f>B246</f>
        <v>160000</v>
      </c>
      <c r="C272" s="2" t="s">
        <v>22</v>
      </c>
      <c r="D272" s="40">
        <f>D246</f>
        <v>0</v>
      </c>
      <c r="F272" s="57"/>
      <c r="G272" s="63"/>
      <c r="H272" s="8"/>
      <c r="I272" s="71"/>
    </row>
    <row r="273" spans="1:9" ht="15.4" x14ac:dyDescent="0.45">
      <c r="A273" s="2" t="s">
        <v>16</v>
      </c>
      <c r="B273" s="35">
        <f>B247</f>
        <v>0</v>
      </c>
      <c r="C273" s="2" t="s">
        <v>20</v>
      </c>
      <c r="D273" s="40">
        <f>D247</f>
        <v>80000</v>
      </c>
      <c r="F273" s="57" t="s">
        <v>11</v>
      </c>
      <c r="G273" s="63">
        <f>G248</f>
        <v>0</v>
      </c>
      <c r="H273" s="8"/>
      <c r="I273" s="71"/>
    </row>
    <row r="274" spans="1:9" ht="15.75" thickBot="1" x14ac:dyDescent="0.5">
      <c r="A274" s="2" t="s">
        <v>17</v>
      </c>
      <c r="B274" s="35">
        <f>B248</f>
        <v>194400</v>
      </c>
      <c r="C274" s="2" t="s">
        <v>21</v>
      </c>
      <c r="D274" s="40">
        <f>D248</f>
        <v>70000</v>
      </c>
      <c r="F274" s="57" t="s">
        <v>10</v>
      </c>
      <c r="G274" s="63">
        <f>G249</f>
        <v>0</v>
      </c>
      <c r="H274" s="8"/>
      <c r="I274" s="71"/>
    </row>
    <row r="275" spans="1:9" ht="15.75" thickBot="1" x14ac:dyDescent="0.5">
      <c r="A275" s="2"/>
      <c r="B275" s="34"/>
      <c r="C275" s="2"/>
      <c r="D275" s="34"/>
      <c r="F275" s="59" t="s">
        <v>87</v>
      </c>
      <c r="G275" s="64">
        <f>G273-G274</f>
        <v>0</v>
      </c>
      <c r="H275" s="8"/>
      <c r="I275" s="71"/>
    </row>
    <row r="276" spans="1:9" ht="15.75" thickBot="1" x14ac:dyDescent="0.5">
      <c r="A276" s="7" t="s">
        <v>8</v>
      </c>
      <c r="B276" s="33">
        <f>SUM(B272:B275)</f>
        <v>354400</v>
      </c>
      <c r="C276" s="7" t="s">
        <v>8</v>
      </c>
      <c r="D276" s="33">
        <f>SUM(D272:D275)</f>
        <v>150000</v>
      </c>
      <c r="F276" s="65"/>
      <c r="G276" s="63"/>
      <c r="H276" s="8"/>
      <c r="I276" s="71"/>
    </row>
    <row r="277" spans="1:9" ht="15.4" x14ac:dyDescent="0.45">
      <c r="A277" s="2"/>
      <c r="B277" s="35"/>
      <c r="C277" s="2"/>
      <c r="D277" s="40"/>
      <c r="F277" s="57" t="s">
        <v>88</v>
      </c>
      <c r="G277" s="63"/>
      <c r="H277" s="8"/>
      <c r="I277" s="47"/>
    </row>
    <row r="278" spans="1:9" ht="15.4" x14ac:dyDescent="0.45">
      <c r="A278" s="2"/>
      <c r="B278" s="35"/>
      <c r="C278" s="2"/>
      <c r="D278" s="40"/>
      <c r="F278" s="57" t="s">
        <v>89</v>
      </c>
      <c r="G278" s="63"/>
      <c r="H278" s="54"/>
      <c r="I278" s="72"/>
    </row>
    <row r="279" spans="1:9" ht="15.75" thickBot="1" x14ac:dyDescent="0.5">
      <c r="A279" s="2"/>
      <c r="B279" s="35"/>
      <c r="C279" s="2"/>
      <c r="D279" s="34"/>
      <c r="F279" s="57"/>
      <c r="G279" s="63"/>
      <c r="H279" s="8"/>
      <c r="I279" s="47"/>
    </row>
    <row r="280" spans="1:9" ht="15.4" thickBot="1" x14ac:dyDescent="0.45">
      <c r="A280" s="7" t="s">
        <v>23</v>
      </c>
      <c r="B280" s="36">
        <f>B269+B276</f>
        <v>576000</v>
      </c>
      <c r="C280" s="7" t="s">
        <v>23</v>
      </c>
      <c r="D280" s="40">
        <f>D269+D276</f>
        <v>576000</v>
      </c>
      <c r="F280" s="59" t="s">
        <v>90</v>
      </c>
      <c r="G280" s="64">
        <f>G271+G275-G277-G278</f>
        <v>226000</v>
      </c>
      <c r="H280" s="8"/>
      <c r="I280" s="47"/>
    </row>
    <row r="281" spans="1:9" ht="15.4" thickBot="1" x14ac:dyDescent="0.45">
      <c r="A281" s="3"/>
      <c r="B281" s="34"/>
      <c r="C281" s="3"/>
      <c r="D281" s="39"/>
      <c r="F281" s="8"/>
      <c r="G281" s="47"/>
      <c r="H281" s="8"/>
      <c r="I281" s="47"/>
    </row>
    <row r="282" spans="1:9" x14ac:dyDescent="0.4">
      <c r="A282" s="31" t="s">
        <v>78</v>
      </c>
      <c r="F282" s="8"/>
      <c r="G282" s="47"/>
      <c r="H282" s="8"/>
      <c r="I282" s="47"/>
    </row>
    <row r="283" spans="1:9" x14ac:dyDescent="0.4">
      <c r="F283" s="8"/>
      <c r="G283" s="47"/>
    </row>
    <row r="284" spans="1:9" x14ac:dyDescent="0.4">
      <c r="F284" s="8"/>
      <c r="G284" s="47"/>
    </row>
    <row r="285" spans="1:9" ht="18.75" thickBot="1" x14ac:dyDescent="0.75">
      <c r="A285" s="80" t="s">
        <v>80</v>
      </c>
      <c r="B285" s="81"/>
      <c r="C285" s="81"/>
      <c r="D285" s="81"/>
      <c r="F285" s="82" t="s">
        <v>66</v>
      </c>
      <c r="G285" s="82"/>
    </row>
    <row r="286" spans="1:9" ht="15.75" thickBot="1" x14ac:dyDescent="0.5">
      <c r="A286" s="10" t="s">
        <v>1</v>
      </c>
      <c r="B286" s="33"/>
      <c r="C286" s="11" t="s">
        <v>2</v>
      </c>
      <c r="D286" s="38"/>
      <c r="F286" s="57"/>
      <c r="G286" s="58" t="s">
        <v>0</v>
      </c>
    </row>
    <row r="287" spans="1:9" ht="15.75" thickBot="1" x14ac:dyDescent="0.5">
      <c r="A287" s="3"/>
      <c r="B287" s="34" t="s">
        <v>0</v>
      </c>
      <c r="C287" s="3"/>
      <c r="D287" s="39" t="s">
        <v>0</v>
      </c>
      <c r="F287" s="59" t="s">
        <v>81</v>
      </c>
      <c r="G287" s="60">
        <f>G262</f>
        <v>1120000</v>
      </c>
    </row>
    <row r="288" spans="1:9" ht="15.4" x14ac:dyDescent="0.45">
      <c r="A288" s="12"/>
      <c r="B288" s="35"/>
      <c r="C288" s="12"/>
      <c r="D288" s="40"/>
      <c r="F288" s="57"/>
      <c r="G288" s="61"/>
    </row>
    <row r="289" spans="1:7" ht="15.4" x14ac:dyDescent="0.45">
      <c r="A289" s="13" t="s">
        <v>3</v>
      </c>
      <c r="B289" s="35"/>
      <c r="C289" s="13" t="s">
        <v>5</v>
      </c>
      <c r="D289" s="40"/>
      <c r="F289" s="62" t="s">
        <v>126</v>
      </c>
      <c r="G289" s="63">
        <f>G264+90000</f>
        <v>234000</v>
      </c>
    </row>
    <row r="290" spans="1:7" ht="15.4" x14ac:dyDescent="0.45">
      <c r="A290" s="2" t="s">
        <v>12</v>
      </c>
      <c r="B290" s="35">
        <f>B265</f>
        <v>0</v>
      </c>
      <c r="C290" s="2" t="s">
        <v>18</v>
      </c>
      <c r="D290" s="40">
        <f>D265</f>
        <v>200000</v>
      </c>
      <c r="F290" s="57" t="s">
        <v>82</v>
      </c>
      <c r="G290" s="63">
        <f>G265</f>
        <v>141600</v>
      </c>
    </row>
    <row r="291" spans="1:7" ht="15.75" thickBot="1" x14ac:dyDescent="0.5">
      <c r="A291" s="2" t="s">
        <v>13</v>
      </c>
      <c r="B291" s="35">
        <f>B266</f>
        <v>0</v>
      </c>
      <c r="C291" s="13" t="s">
        <v>19</v>
      </c>
      <c r="D291" s="42">
        <f>G305</f>
        <v>136000</v>
      </c>
      <c r="F291" s="57" t="s">
        <v>127</v>
      </c>
      <c r="G291" s="63">
        <f>G266</f>
        <v>600000</v>
      </c>
    </row>
    <row r="292" spans="1:7" ht="15.75" thickBot="1" x14ac:dyDescent="0.5">
      <c r="A292" s="2" t="s">
        <v>14</v>
      </c>
      <c r="B292" s="35">
        <f>B267</f>
        <v>221600</v>
      </c>
      <c r="C292" s="13"/>
      <c r="D292" s="40"/>
      <c r="F292" s="59" t="s">
        <v>83</v>
      </c>
      <c r="G292" s="64">
        <f>G287-G289-G290-G291</f>
        <v>144400</v>
      </c>
    </row>
    <row r="293" spans="1:7" ht="15.75" thickBot="1" x14ac:dyDescent="0.5">
      <c r="A293" s="13"/>
      <c r="B293" s="34"/>
      <c r="C293" s="13"/>
      <c r="D293" s="34"/>
      <c r="F293" s="57"/>
      <c r="G293" s="63"/>
    </row>
    <row r="294" spans="1:7" ht="15.75" thickBot="1" x14ac:dyDescent="0.5">
      <c r="A294" s="7" t="s">
        <v>7</v>
      </c>
      <c r="B294" s="33">
        <f>SUM(B290:B293)</f>
        <v>221600</v>
      </c>
      <c r="C294" s="7" t="s">
        <v>7</v>
      </c>
      <c r="D294" s="33">
        <f>SUM(D290:D293)</f>
        <v>336000</v>
      </c>
      <c r="F294" s="62" t="s">
        <v>84</v>
      </c>
      <c r="G294" s="63">
        <f>G269</f>
        <v>0</v>
      </c>
    </row>
    <row r="295" spans="1:7" ht="15.75" thickBot="1" x14ac:dyDescent="0.5">
      <c r="B295" s="35"/>
      <c r="C295" s="13"/>
      <c r="D295" s="40"/>
      <c r="F295" s="57" t="s">
        <v>85</v>
      </c>
      <c r="G295" s="63">
        <f>G270</f>
        <v>8400</v>
      </c>
    </row>
    <row r="296" spans="1:7" ht="15.4" thickBot="1" x14ac:dyDescent="0.45">
      <c r="A296" s="13" t="s">
        <v>4</v>
      </c>
      <c r="B296" s="35"/>
      <c r="C296" s="13" t="s">
        <v>6</v>
      </c>
      <c r="D296" s="40"/>
      <c r="F296" s="59" t="s">
        <v>86</v>
      </c>
      <c r="G296" s="64">
        <f>G292+G294-G295</f>
        <v>136000</v>
      </c>
    </row>
    <row r="297" spans="1:7" ht="15.4" x14ac:dyDescent="0.45">
      <c r="A297" s="2" t="s">
        <v>15</v>
      </c>
      <c r="B297" s="37">
        <f>B272-90000</f>
        <v>70000</v>
      </c>
      <c r="C297" s="2" t="s">
        <v>22</v>
      </c>
      <c r="D297" s="40">
        <f>D272</f>
        <v>0</v>
      </c>
      <c r="F297" s="57"/>
      <c r="G297" s="63"/>
    </row>
    <row r="298" spans="1:7" ht="15.4" x14ac:dyDescent="0.45">
      <c r="A298" s="2" t="s">
        <v>16</v>
      </c>
      <c r="B298" s="35">
        <f>B273</f>
        <v>0</v>
      </c>
      <c r="C298" s="2" t="s">
        <v>20</v>
      </c>
      <c r="D298" s="40">
        <f>D273</f>
        <v>80000</v>
      </c>
      <c r="F298" s="57" t="s">
        <v>11</v>
      </c>
      <c r="G298" s="63">
        <f>G273</f>
        <v>0</v>
      </c>
    </row>
    <row r="299" spans="1:7" ht="15.75" thickBot="1" x14ac:dyDescent="0.5">
      <c r="A299" s="2" t="s">
        <v>17</v>
      </c>
      <c r="B299" s="35">
        <f>B274</f>
        <v>194400</v>
      </c>
      <c r="C299" s="2" t="s">
        <v>21</v>
      </c>
      <c r="D299" s="40">
        <f>D274</f>
        <v>70000</v>
      </c>
      <c r="F299" s="57" t="s">
        <v>10</v>
      </c>
      <c r="G299" s="63">
        <f>G274</f>
        <v>0</v>
      </c>
    </row>
    <row r="300" spans="1:7" ht="15.75" thickBot="1" x14ac:dyDescent="0.5">
      <c r="A300" s="2"/>
      <c r="B300" s="34"/>
      <c r="C300" s="2"/>
      <c r="D300" s="34"/>
      <c r="F300" s="59" t="s">
        <v>87</v>
      </c>
      <c r="G300" s="64">
        <f>G298-G299</f>
        <v>0</v>
      </c>
    </row>
    <row r="301" spans="1:7" ht="15.75" thickBot="1" x14ac:dyDescent="0.5">
      <c r="A301" s="7" t="s">
        <v>8</v>
      </c>
      <c r="B301" s="33">
        <f>SUM(B297:B300)</f>
        <v>264400</v>
      </c>
      <c r="C301" s="7" t="s">
        <v>8</v>
      </c>
      <c r="D301" s="33">
        <f>SUM(D297:D300)</f>
        <v>150000</v>
      </c>
      <c r="F301" s="65"/>
      <c r="G301" s="63"/>
    </row>
    <row r="302" spans="1:7" ht="15.4" x14ac:dyDescent="0.45">
      <c r="A302" s="2"/>
      <c r="B302" s="35"/>
      <c r="C302" s="2"/>
      <c r="D302" s="40"/>
      <c r="F302" s="57" t="s">
        <v>88</v>
      </c>
      <c r="G302" s="63"/>
    </row>
    <row r="303" spans="1:7" ht="15.4" x14ac:dyDescent="0.45">
      <c r="A303" s="2"/>
      <c r="B303" s="35"/>
      <c r="C303" s="2"/>
      <c r="D303" s="40"/>
      <c r="F303" s="57" t="s">
        <v>89</v>
      </c>
      <c r="G303" s="63"/>
    </row>
    <row r="304" spans="1:7" ht="15.75" thickBot="1" x14ac:dyDescent="0.5">
      <c r="A304" s="2"/>
      <c r="B304" s="35"/>
      <c r="C304" s="2"/>
      <c r="D304" s="34"/>
      <c r="F304" s="57"/>
      <c r="G304" s="63"/>
    </row>
    <row r="305" spans="1:7" ht="15.4" thickBot="1" x14ac:dyDescent="0.45">
      <c r="A305" s="7" t="s">
        <v>23</v>
      </c>
      <c r="B305" s="36">
        <f>B294+B301</f>
        <v>486000</v>
      </c>
      <c r="C305" s="7" t="s">
        <v>23</v>
      </c>
      <c r="D305" s="40">
        <f>D294+D301</f>
        <v>486000</v>
      </c>
      <c r="F305" s="59" t="s">
        <v>90</v>
      </c>
      <c r="G305" s="64">
        <f>G296+G300-G302-G303</f>
        <v>136000</v>
      </c>
    </row>
    <row r="306" spans="1:7" ht="15.4" thickBot="1" x14ac:dyDescent="0.45">
      <c r="A306" s="3"/>
      <c r="B306" s="34"/>
      <c r="C306" s="3"/>
      <c r="D306" s="39"/>
    </row>
    <row r="307" spans="1:7" x14ac:dyDescent="0.4">
      <c r="A307" s="31" t="s">
        <v>79</v>
      </c>
    </row>
  </sheetData>
  <mergeCells count="24">
    <mergeCell ref="A3:D3"/>
    <mergeCell ref="A29:D29"/>
    <mergeCell ref="F260:G260"/>
    <mergeCell ref="F285:G285"/>
    <mergeCell ref="A55:D55"/>
    <mergeCell ref="A260:D260"/>
    <mergeCell ref="A285:D285"/>
    <mergeCell ref="A234:D234"/>
    <mergeCell ref="A81:D81"/>
    <mergeCell ref="A106:D106"/>
    <mergeCell ref="A132:D132"/>
    <mergeCell ref="A182:D182"/>
    <mergeCell ref="A208:D208"/>
    <mergeCell ref="F106:G106"/>
    <mergeCell ref="F132:G132"/>
    <mergeCell ref="A157:D157"/>
    <mergeCell ref="F182:G182"/>
    <mergeCell ref="F208:G208"/>
    <mergeCell ref="F234:G234"/>
    <mergeCell ref="F3:G3"/>
    <mergeCell ref="F29:G29"/>
    <mergeCell ref="F55:G55"/>
    <mergeCell ref="F81:G81"/>
    <mergeCell ref="F157:G157"/>
  </mergeCells>
  <phoneticPr fontId="20" type="noConversion"/>
  <printOptions horizontalCentered="1" verticalCentered="1"/>
  <pageMargins left="0.34000000000000008" right="0.23000000000000004" top="0.28000000000000003" bottom="0.31" header="0.51" footer="0.24000000000000002"/>
  <pageSetup paperSize="9" scale="47" orientation="landscape" horizontalDpi="4294967293" verticalDpi="4294967293"/>
  <extLst>
    <ext xmlns:mx="http://schemas.microsoft.com/office/mac/excel/2008/main" uri="{64002731-A6B0-56B0-2670-7721B7C09600}">
      <mx:PLV Mode="0" OnePage="0" WScale="65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Bilan d'ouverture</vt:lpstr>
      <vt:lpstr>Janvier</vt:lpstr>
      <vt:lpstr>Février</vt:lpstr>
      <vt:lpstr>Mars</vt:lpstr>
      <vt:lpstr>'Bilan d''ouverture'!Zone_d_impression</vt:lpstr>
      <vt:lpstr>Février!Zone_d_impression</vt:lpstr>
      <vt:lpstr>Janvier!Zone_d_impression</vt:lpstr>
      <vt:lpstr>Mars!Zone_d_impression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E Albertini</cp:lastModifiedBy>
  <cp:lastPrinted>2018-09-10T09:22:21Z</cp:lastPrinted>
  <dcterms:created xsi:type="dcterms:W3CDTF">2008-02-05T10:08:57Z</dcterms:created>
  <dcterms:modified xsi:type="dcterms:W3CDTF">2020-02-13T11:38:01Z</dcterms:modified>
</cp:coreProperties>
</file>