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a0b5d17a29092591/Desktop/Cours/IAE/MAE UE Compta/MAE FI-FC soir^0JB exercice corrigé/"/>
    </mc:Choice>
  </mc:AlternateContent>
  <xr:revisionPtr revIDLastSave="94" documentId="13_ncr:1_{BE22F8A3-7852-4A76-A05D-0C9145E9A469}" xr6:coauthVersionLast="47" xr6:coauthVersionMax="47" xr10:uidLastSave="{E5735674-DF74-4A2E-BB55-4B6ABC8095E0}"/>
  <bookViews>
    <workbookView xWindow="-110" yWindow="-110" windowWidth="22780" windowHeight="14540" xr2:uid="{00000000-000D-0000-FFFF-FFFF00000000}"/>
  </bookViews>
  <sheets>
    <sheet name="Feuil 1" sheetId="3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3" i="3" l="1"/>
  <c r="B112" i="3"/>
  <c r="B71" i="3"/>
  <c r="B70" i="3"/>
  <c r="B63" i="3"/>
  <c r="B62" i="3"/>
  <c r="B61" i="3"/>
  <c r="B46" i="3"/>
  <c r="B45" i="3"/>
  <c r="E17" i="3"/>
  <c r="G77" i="3"/>
  <c r="E19" i="3"/>
  <c r="E18" i="3"/>
  <c r="G146" i="3"/>
  <c r="G151" i="3" s="1"/>
  <c r="G155" i="3" s="1"/>
  <c r="G117" i="3"/>
  <c r="G122" i="3" s="1"/>
  <c r="G126" i="3" s="1"/>
  <c r="G160" i="3"/>
  <c r="B159" i="3"/>
  <c r="B161" i="3" s="1"/>
  <c r="D158" i="3"/>
  <c r="D161" i="3" s="1"/>
  <c r="B153" i="3"/>
  <c r="G131" i="3"/>
  <c r="D130" i="3"/>
  <c r="D132" i="3" s="1"/>
  <c r="B124" i="3"/>
  <c r="C107" i="3"/>
  <c r="B107" i="3"/>
  <c r="D106" i="3"/>
  <c r="D105" i="3"/>
  <c r="D104" i="3"/>
  <c r="G91" i="3"/>
  <c r="D90" i="3"/>
  <c r="B84" i="3"/>
  <c r="B69" i="3"/>
  <c r="B90" i="3" s="1"/>
  <c r="G165" i="3" l="1"/>
  <c r="D150" i="3" s="1"/>
  <c r="D153" i="3" s="1"/>
  <c r="D107" i="3"/>
  <c r="G82" i="3"/>
  <c r="G86" i="3" s="1"/>
  <c r="G96" i="3" s="1"/>
  <c r="D81" i="3" s="1"/>
  <c r="D84" i="3" s="1"/>
  <c r="D89" i="3" s="1"/>
  <c r="D92" i="3" s="1"/>
  <c r="D96" i="3" s="1"/>
  <c r="B165" i="3"/>
  <c r="G136" i="3"/>
  <c r="D121" i="3" s="1"/>
  <c r="B128" i="3" s="1"/>
  <c r="B132" i="3" s="1"/>
  <c r="B136" i="3" s="1"/>
  <c r="D165" i="3"/>
  <c r="B92" i="3"/>
  <c r="B96" i="3" s="1"/>
  <c r="B42" i="3"/>
  <c r="E27" i="3"/>
  <c r="B47" i="3" l="1"/>
  <c r="D124" i="3"/>
  <c r="D136" i="3" s="1"/>
  <c r="E20" i="3"/>
</calcChain>
</file>

<file path=xl/sharedStrings.xml><?xml version="1.0" encoding="utf-8"?>
<sst xmlns="http://schemas.openxmlformats.org/spreadsheetml/2006/main" count="216" uniqueCount="113">
  <si>
    <t>Produits financiers</t>
  </si>
  <si>
    <t>K€</t>
  </si>
  <si>
    <t>ACTIF</t>
  </si>
  <si>
    <t>PASSIF</t>
  </si>
  <si>
    <t>Dettes</t>
  </si>
  <si>
    <t xml:space="preserve">Compte de résultat </t>
  </si>
  <si>
    <t>Montant</t>
  </si>
  <si>
    <t xml:space="preserve"> Montant </t>
  </si>
  <si>
    <t>Chiffre d'affaires</t>
  </si>
  <si>
    <t>Actif immobilisé</t>
  </si>
  <si>
    <t>Capitaux propres</t>
  </si>
  <si>
    <t>Coût d'achat des marchandises vendues</t>
  </si>
  <si>
    <t>Corporel</t>
  </si>
  <si>
    <t xml:space="preserve">     Capital social</t>
  </si>
  <si>
    <t xml:space="preserve">Frais généraux </t>
  </si>
  <si>
    <t>Incorporel</t>
  </si>
  <si>
    <t xml:space="preserve">     Résultat de l’exercice</t>
  </si>
  <si>
    <t>Charges salariales</t>
  </si>
  <si>
    <t>Financier</t>
  </si>
  <si>
    <t>Marge opérationnelle (marge brute)</t>
  </si>
  <si>
    <t>Total 1</t>
  </si>
  <si>
    <t>Autres produits d'exploitation</t>
  </si>
  <si>
    <t>Autres charges d'exploitation</t>
  </si>
  <si>
    <t>Actif circulant</t>
  </si>
  <si>
    <t>Résultat d'exploitation</t>
  </si>
  <si>
    <t xml:space="preserve">     Stock</t>
  </si>
  <si>
    <t xml:space="preserve">     Emprunts</t>
  </si>
  <si>
    <t xml:space="preserve">     Fournisseurs</t>
  </si>
  <si>
    <t xml:space="preserve">     Disponibilités</t>
  </si>
  <si>
    <t>Charges financières</t>
  </si>
  <si>
    <t>Résultat financier</t>
  </si>
  <si>
    <t>Total 2</t>
  </si>
  <si>
    <t>Impôt sur les résultats</t>
  </si>
  <si>
    <t>Résultat net des stés mises en équivalence</t>
  </si>
  <si>
    <t>Total général (Total 1 + 2)</t>
  </si>
  <si>
    <t>Résultat net</t>
  </si>
  <si>
    <t>Prime prévue de 50 000€ dont le montant est imputé de 10% par semaine de retard sur la date d'achèvement prévue</t>
  </si>
  <si>
    <t>Probabilités assignées au dénouement du contrat</t>
  </si>
  <si>
    <t>60% de probabilité que la construction soit achevée dans les temps</t>
  </si>
  <si>
    <t>30% de probabilité que la construction soit achevée avec une semaine de retard</t>
  </si>
  <si>
    <t>10% de probabilité que la construction soit achevée avec deux semaine de retard</t>
  </si>
  <si>
    <t>Sur la base de l'espérance mathématique, le CA a comptabiliser est calculé ainsi :</t>
  </si>
  <si>
    <t>Montant du CA</t>
  </si>
  <si>
    <t>(prix de l'actif       +</t>
  </si>
  <si>
    <t>Probabilité    x</t>
  </si>
  <si>
    <t xml:space="preserve">   prime                  x           </t>
  </si>
  <si>
    <t>Contrat de construction d'un actif pour un prix de 100 000€</t>
  </si>
  <si>
    <t>En raison du droit de retour, la contrepartie est variable.</t>
  </si>
  <si>
    <t>Estimation de la contrepartie avec la méthode du montant le plus probable</t>
  </si>
  <si>
    <t>soit</t>
  </si>
  <si>
    <t>proba de non retour</t>
  </si>
  <si>
    <t>nbre d'unités vendues</t>
  </si>
  <si>
    <t>prix de vente</t>
  </si>
  <si>
    <r>
      <t xml:space="preserve">Attention = Les clients doivent verser </t>
    </r>
    <r>
      <rPr>
        <b/>
        <sz val="12"/>
        <color rgb="FFFF0000"/>
        <rFont val="Arial"/>
        <family val="2"/>
      </rPr>
      <t>100 000€</t>
    </r>
    <r>
      <rPr>
        <sz val="12"/>
        <rFont val="Arial"/>
        <family val="2"/>
      </rPr>
      <t xml:space="preserve"> au titre des ventes (Actif du bilan - créances clients)</t>
    </r>
  </si>
  <si>
    <t xml:space="preserve">     Créances clients</t>
  </si>
  <si>
    <t>Créances d'exploitation</t>
  </si>
  <si>
    <r>
      <t xml:space="preserve">Bilan </t>
    </r>
    <r>
      <rPr>
        <b/>
        <sz val="11"/>
        <color rgb="FF0000FF"/>
        <rFont val="Calibri"/>
        <family val="2"/>
        <scheme val="minor"/>
      </rPr>
      <t>mise en place</t>
    </r>
  </si>
  <si>
    <t>a. Il y a 2 OP distinctes, car le camion n'est pas un actif spécifique et il peut fonctionner sans le contrat de maintenance</t>
  </si>
  <si>
    <t>Le client peut tirer parti du camion sans prendre le contrat de maintenance</t>
  </si>
  <si>
    <t xml:space="preserve">b. A partir de la méthode du prix directement observable, la répartition du prix du contrat est ainsi : </t>
  </si>
  <si>
    <t>Données chiffrées</t>
  </si>
  <si>
    <t>Camion</t>
  </si>
  <si>
    <t>Service maintenance</t>
  </si>
  <si>
    <t>Total</t>
  </si>
  <si>
    <t>Prix du contrat</t>
  </si>
  <si>
    <t>Allocation du prix du contrat</t>
  </si>
  <si>
    <t>Total contrat</t>
  </si>
  <si>
    <t xml:space="preserve">Données </t>
  </si>
  <si>
    <t>Coût total</t>
  </si>
  <si>
    <t>Coût réel N-1</t>
  </si>
  <si>
    <t>Coût réel N</t>
  </si>
  <si>
    <t>Cout prévisionnel</t>
  </si>
  <si>
    <t>Le client est déjà propriétaire du batiment, il a donc déjà le contrôle du batiment</t>
  </si>
  <si>
    <t>Il faut reconnaître le CA à l'avancement à partir de N-1</t>
  </si>
  <si>
    <t>Le % age d'avancement =</t>
  </si>
  <si>
    <t>à fin N</t>
  </si>
  <si>
    <t xml:space="preserve">Le CA cumulé à fin N = </t>
  </si>
  <si>
    <t xml:space="preserve">Le CA de N = </t>
  </si>
  <si>
    <t>% prime)</t>
  </si>
  <si>
    <t>Il faut considérer toutes les possiblités que va rencontrer l'entreprise. Il faut considérer tous les scénaris</t>
  </si>
  <si>
    <t>1. Détermination du montant des produits des activités ordinaires tirés des contrats avec les clients</t>
  </si>
  <si>
    <t>2. Droit de retour</t>
  </si>
  <si>
    <t>ALPHA</t>
  </si>
  <si>
    <t>3. Allocation du prix de la transaction entre les différentes OP</t>
  </si>
  <si>
    <t>4. Reconnaissance du CA à l'avancement</t>
  </si>
  <si>
    <t>5. Obligations progressives</t>
  </si>
  <si>
    <t xml:space="preserve">Contrat </t>
  </si>
  <si>
    <t>Signature le 1er mai N</t>
  </si>
  <si>
    <t>Paiement trimestriel</t>
  </si>
  <si>
    <t>1er mai, 1er aout, 1er novembre, 1er février</t>
  </si>
  <si>
    <t>Montant payé au 31/12</t>
  </si>
  <si>
    <t>% d'avancement au 31/12</t>
  </si>
  <si>
    <t>Clients, acompte sur commandes</t>
  </si>
  <si>
    <t>Produit constaté d'avance</t>
  </si>
  <si>
    <t>6. Contrats à long terme</t>
  </si>
  <si>
    <t>Composantes</t>
  </si>
  <si>
    <t>Exercice N</t>
  </si>
  <si>
    <t>Exercice N+1</t>
  </si>
  <si>
    <t>Charges directes de production</t>
  </si>
  <si>
    <t>Charges indirectes de production</t>
  </si>
  <si>
    <t>Charges de distribution</t>
  </si>
  <si>
    <t xml:space="preserve">CA </t>
  </si>
  <si>
    <t>% d'avancement au 31.12.N</t>
  </si>
  <si>
    <t>7. programme de fidélisation</t>
  </si>
  <si>
    <t>Valeur des points de fidélité</t>
  </si>
  <si>
    <t>Dettes sur programme de fidélisation</t>
  </si>
  <si>
    <t>CA à la cloture N</t>
  </si>
  <si>
    <t>Marge à la clôture N</t>
  </si>
  <si>
    <t>Passif sur contrats</t>
  </si>
  <si>
    <t>60h de travail sur 100 h prévues</t>
  </si>
  <si>
    <t xml:space="preserve">CA reconnu </t>
  </si>
  <si>
    <t>La différence est un passif sur contrat (l'entreprise a une dette sur le client)</t>
  </si>
  <si>
    <r>
      <t xml:space="preserve">Donc, il faudra constater </t>
    </r>
    <r>
      <rPr>
        <b/>
        <sz val="12"/>
        <color rgb="FFFF0000"/>
        <rFont val="Arial"/>
        <family val="2"/>
      </rPr>
      <t>3 000€</t>
    </r>
    <r>
      <rPr>
        <sz val="12"/>
        <rFont val="Arial"/>
        <family val="2"/>
      </rPr>
      <t xml:space="preserve"> de dettes d'exploitation (passif sur contrat) au titre des remboursements que l'entreprise va devoir assumer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</si>
</sst>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 * #,##0_)\ _€_ ;_ * \(#,##0\)\ _€_ ;_ * &quot;-&quot;??_)\ _€_ ;_ @_ "/>
    <numFmt numFmtId="166" formatCode="_-* #,##0\ _€_-;\-* #,##0\ _€_-;_-* &quot;-&quot;??\ _€_-;_-@_-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color rgb="FF3366FF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color rgb="FF0000FF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2"/>
      <color rgb="FF0000FF"/>
      <name val="Arial"/>
      <family val="2"/>
    </font>
    <font>
      <b/>
      <i/>
      <sz val="12"/>
      <color rgb="FF0000FF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81">
    <xf numFmtId="0" fontId="0" fillId="0" borderId="0" xfId="0"/>
    <xf numFmtId="0" fontId="5" fillId="0" borderId="0" xfId="0" applyFont="1"/>
    <xf numFmtId="0" fontId="6" fillId="0" borderId="0" xfId="0" applyFont="1"/>
    <xf numFmtId="164" fontId="6" fillId="0" borderId="0" xfId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164" fontId="6" fillId="0" borderId="0" xfId="1" applyFont="1" applyAlignment="1">
      <alignment horizontal="center"/>
    </xf>
    <xf numFmtId="0" fontId="10" fillId="0" borderId="0" xfId="0" applyFont="1"/>
    <xf numFmtId="9" fontId="6" fillId="0" borderId="0" xfId="0" applyNumberFormat="1" applyFont="1"/>
    <xf numFmtId="0" fontId="6" fillId="0" borderId="0" xfId="0" applyFont="1" applyAlignment="1">
      <alignment horizontal="right"/>
    </xf>
    <xf numFmtId="166" fontId="6" fillId="0" borderId="0" xfId="1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9" fontId="6" fillId="0" borderId="0" xfId="2" applyFont="1"/>
    <xf numFmtId="164" fontId="5" fillId="0" borderId="0" xfId="1" applyFont="1"/>
    <xf numFmtId="9" fontId="6" fillId="0" borderId="0" xfId="0" applyNumberFormat="1" applyFont="1" applyAlignment="1">
      <alignment horizontal="left"/>
    </xf>
    <xf numFmtId="9" fontId="6" fillId="0" borderId="0" xfId="0" applyNumberFormat="1" applyFont="1" applyAlignment="1">
      <alignment horizontal="center"/>
    </xf>
    <xf numFmtId="166" fontId="6" fillId="0" borderId="0" xfId="1" applyNumberFormat="1" applyFont="1"/>
    <xf numFmtId="166" fontId="9" fillId="0" borderId="0" xfId="1" applyNumberFormat="1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7" fillId="0" borderId="0" xfId="155" applyFont="1"/>
    <xf numFmtId="0" fontId="6" fillId="0" borderId="0" xfId="155" applyFont="1"/>
    <xf numFmtId="0" fontId="8" fillId="0" borderId="0" xfId="155" applyFont="1"/>
    <xf numFmtId="3" fontId="6" fillId="0" borderId="0" xfId="155" applyNumberFormat="1" applyFont="1"/>
    <xf numFmtId="0" fontId="12" fillId="0" borderId="0" xfId="155" applyFont="1"/>
    <xf numFmtId="0" fontId="11" fillId="0" borderId="2" xfId="155" applyFont="1" applyBorder="1" applyAlignment="1">
      <alignment horizontal="center" vertical="center"/>
    </xf>
    <xf numFmtId="165" fontId="12" fillId="0" borderId="3" xfId="155" applyNumberFormat="1" applyFont="1" applyBorder="1"/>
    <xf numFmtId="0" fontId="11" fillId="0" borderId="3" xfId="155" applyFont="1" applyBorder="1" applyAlignment="1">
      <alignment vertical="center"/>
    </xf>
    <xf numFmtId="0" fontId="12" fillId="0" borderId="4" xfId="155" applyFont="1" applyBorder="1"/>
    <xf numFmtId="0" fontId="12" fillId="0" borderId="5" xfId="155" applyFont="1" applyBorder="1" applyAlignment="1">
      <alignment horizontal="center"/>
    </xf>
    <xf numFmtId="0" fontId="12" fillId="0" borderId="2" xfId="155" applyFont="1" applyBorder="1"/>
    <xf numFmtId="0" fontId="12" fillId="0" borderId="1" xfId="155" applyFont="1" applyBorder="1"/>
    <xf numFmtId="165" fontId="12" fillId="0" borderId="13" xfId="155" applyNumberFormat="1" applyFont="1" applyBorder="1"/>
    <xf numFmtId="0" fontId="11" fillId="0" borderId="6" xfId="155" applyFont="1" applyBorder="1" applyAlignment="1">
      <alignment horizontal="center"/>
    </xf>
    <xf numFmtId="165" fontId="13" fillId="0" borderId="7" xfId="155" applyNumberFormat="1" applyFont="1" applyBorder="1" applyAlignment="1">
      <alignment horizontal="center"/>
    </xf>
    <xf numFmtId="0" fontId="12" fillId="0" borderId="8" xfId="155" applyFont="1" applyBorder="1"/>
    <xf numFmtId="165" fontId="12" fillId="0" borderId="9" xfId="155" applyNumberFormat="1" applyFont="1" applyBorder="1"/>
    <xf numFmtId="165" fontId="12" fillId="0" borderId="8" xfId="155" applyNumberFormat="1" applyFont="1" applyBorder="1"/>
    <xf numFmtId="0" fontId="12" fillId="0" borderId="10" xfId="155" applyFont="1" applyBorder="1"/>
    <xf numFmtId="0" fontId="11" fillId="0" borderId="8" xfId="155" applyFont="1" applyBorder="1"/>
    <xf numFmtId="0" fontId="11" fillId="0" borderId="0" xfId="155" applyFont="1"/>
    <xf numFmtId="0" fontId="12" fillId="0" borderId="10" xfId="155" applyFont="1" applyBorder="1" applyAlignment="1">
      <alignment horizontal="left"/>
    </xf>
    <xf numFmtId="165" fontId="14" fillId="0" borderId="9" xfId="155" applyNumberFormat="1" applyFont="1" applyBorder="1" applyAlignment="1">
      <alignment horizontal="center"/>
    </xf>
    <xf numFmtId="165" fontId="13" fillId="0" borderId="9" xfId="155" applyNumberFormat="1" applyFont="1" applyBorder="1" applyAlignment="1">
      <alignment horizontal="center"/>
    </xf>
    <xf numFmtId="165" fontId="13" fillId="0" borderId="8" xfId="155" applyNumberFormat="1" applyFont="1" applyBorder="1"/>
    <xf numFmtId="165" fontId="12" fillId="0" borderId="9" xfId="155" applyNumberFormat="1" applyFont="1" applyBorder="1" applyAlignment="1">
      <alignment horizontal="center"/>
    </xf>
    <xf numFmtId="165" fontId="11" fillId="0" borderId="7" xfId="155" applyNumberFormat="1" applyFont="1" applyBorder="1" applyAlignment="1">
      <alignment horizontal="center"/>
    </xf>
    <xf numFmtId="165" fontId="12" fillId="0" borderId="2" xfId="155" applyNumberFormat="1" applyFont="1" applyBorder="1"/>
    <xf numFmtId="0" fontId="11" fillId="0" borderId="8" xfId="155" applyFont="1" applyBorder="1" applyAlignment="1">
      <alignment horizontal="right"/>
    </xf>
    <xf numFmtId="0" fontId="11" fillId="0" borderId="0" xfId="155" applyFont="1" applyAlignment="1">
      <alignment horizontal="right"/>
    </xf>
    <xf numFmtId="165" fontId="14" fillId="0" borderId="9" xfId="155" applyNumberFormat="1" applyFont="1" applyBorder="1"/>
    <xf numFmtId="165" fontId="13" fillId="0" borderId="9" xfId="155" applyNumberFormat="1" applyFont="1" applyBorder="1"/>
    <xf numFmtId="0" fontId="12" fillId="0" borderId="0" xfId="155" applyFont="1" applyAlignment="1">
      <alignment horizontal="left" indent="1"/>
    </xf>
    <xf numFmtId="165" fontId="13" fillId="0" borderId="3" xfId="155" applyNumberFormat="1" applyFont="1" applyBorder="1"/>
    <xf numFmtId="165" fontId="11" fillId="0" borderId="3" xfId="155" applyNumberFormat="1" applyFont="1" applyBorder="1"/>
    <xf numFmtId="0" fontId="11" fillId="0" borderId="10" xfId="155" applyFont="1" applyBorder="1"/>
    <xf numFmtId="0" fontId="12" fillId="0" borderId="11" xfId="155" applyFont="1" applyBorder="1"/>
    <xf numFmtId="165" fontId="11" fillId="0" borderId="8" xfId="155" applyNumberFormat="1" applyFont="1" applyBorder="1"/>
    <xf numFmtId="0" fontId="12" fillId="0" borderId="12" xfId="155" applyFont="1" applyBorder="1"/>
    <xf numFmtId="0" fontId="12" fillId="0" borderId="3" xfId="155" applyFont="1" applyBorder="1"/>
    <xf numFmtId="165" fontId="6" fillId="0" borderId="0" xfId="155" applyNumberFormat="1" applyFont="1"/>
    <xf numFmtId="0" fontId="8" fillId="2" borderId="14" xfId="155" applyFont="1" applyFill="1" applyBorder="1"/>
    <xf numFmtId="0" fontId="8" fillId="2" borderId="14" xfId="155" applyFont="1" applyFill="1" applyBorder="1" applyAlignment="1">
      <alignment horizontal="center"/>
    </xf>
    <xf numFmtId="0" fontId="6" fillId="0" borderId="14" xfId="155" applyFont="1" applyBorder="1"/>
    <xf numFmtId="3" fontId="6" fillId="0" borderId="14" xfId="155" applyNumberFormat="1" applyFont="1" applyBorder="1" applyAlignment="1">
      <alignment horizontal="center"/>
    </xf>
    <xf numFmtId="3" fontId="8" fillId="2" borderId="14" xfId="155" applyNumberFormat="1" applyFont="1" applyFill="1" applyBorder="1" applyAlignment="1">
      <alignment horizontal="center"/>
    </xf>
    <xf numFmtId="9" fontId="8" fillId="2" borderId="14" xfId="155" applyNumberFormat="1" applyFont="1" applyFill="1" applyBorder="1" applyAlignment="1">
      <alignment horizontal="center"/>
    </xf>
    <xf numFmtId="0" fontId="8" fillId="0" borderId="14" xfId="155" applyFont="1" applyBorder="1" applyAlignment="1">
      <alignment horizontal="center"/>
    </xf>
    <xf numFmtId="3" fontId="8" fillId="0" borderId="14" xfId="155" applyNumberFormat="1" applyFont="1" applyBorder="1" applyAlignment="1">
      <alignment horizontal="center"/>
    </xf>
    <xf numFmtId="166" fontId="8" fillId="0" borderId="0" xfId="1" applyNumberFormat="1" applyFont="1"/>
    <xf numFmtId="9" fontId="8" fillId="0" borderId="0" xfId="155" applyNumberFormat="1" applyFont="1"/>
    <xf numFmtId="0" fontId="5" fillId="0" borderId="0" xfId="155" applyFont="1"/>
    <xf numFmtId="166" fontId="5" fillId="0" borderId="0" xfId="1" applyNumberFormat="1" applyFont="1"/>
    <xf numFmtId="166" fontId="10" fillId="0" borderId="0" xfId="0" applyNumberFormat="1" applyFont="1"/>
    <xf numFmtId="0" fontId="8" fillId="0" borderId="0" xfId="155" applyFont="1" applyAlignment="1">
      <alignment vertical="center"/>
    </xf>
    <xf numFmtId="3" fontId="6" fillId="0" borderId="14" xfId="155" applyNumberFormat="1" applyFont="1" applyBorder="1"/>
    <xf numFmtId="0" fontId="6" fillId="0" borderId="14" xfId="155" applyFont="1" applyBorder="1" applyAlignment="1">
      <alignment horizontal="justify"/>
    </xf>
    <xf numFmtId="0" fontId="11" fillId="0" borderId="1" xfId="155" applyFont="1" applyBorder="1" applyAlignment="1">
      <alignment horizontal="center"/>
    </xf>
  </cellXfs>
  <cellStyles count="156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Milliers" xfId="1" builtinId="3"/>
    <cellStyle name="Normal" xfId="0" builtinId="0"/>
    <cellStyle name="Normal 2" xfId="155" xr:uid="{967A2F17-E540-4E3D-BF2B-78F6CEACA976}"/>
    <cellStyle name="Pourcentage" xfId="2" builtinId="5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66"/>
  <sheetViews>
    <sheetView tabSelected="1" topLeftCell="B138" zoomScale="140" zoomScaleNormal="140" zoomScalePageLayoutView="150" workbookViewId="0">
      <selection activeCell="D158" sqref="D158"/>
    </sheetView>
  </sheetViews>
  <sheetFormatPr baseColWidth="10" defaultColWidth="10.81640625" defaultRowHeight="15.5" x14ac:dyDescent="0.35"/>
  <cols>
    <col min="1" max="1" width="34.08984375" style="2" customWidth="1"/>
    <col min="2" max="2" width="20" style="2" customWidth="1"/>
    <col min="3" max="3" width="24.08984375" style="2" customWidth="1"/>
    <col min="4" max="4" width="18.08984375" style="3" customWidth="1"/>
    <col min="5" max="5" width="15.36328125" style="3" bestFit="1" customWidth="1"/>
    <col min="6" max="6" width="32.36328125" style="3" customWidth="1"/>
    <col min="7" max="7" width="15" style="2" customWidth="1"/>
    <col min="8" max="16384" width="10.81640625" style="2"/>
  </cols>
  <sheetData>
    <row r="2" spans="1:5" x14ac:dyDescent="0.35">
      <c r="A2" s="1" t="s">
        <v>82</v>
      </c>
    </row>
    <row r="4" spans="1:5" x14ac:dyDescent="0.35">
      <c r="A4" s="4" t="s">
        <v>80</v>
      </c>
    </row>
    <row r="6" spans="1:5" x14ac:dyDescent="0.35">
      <c r="A6" s="5" t="s">
        <v>46</v>
      </c>
    </row>
    <row r="7" spans="1:5" x14ac:dyDescent="0.35">
      <c r="A7" s="2" t="s">
        <v>36</v>
      </c>
    </row>
    <row r="9" spans="1:5" x14ac:dyDescent="0.35">
      <c r="A9" s="2" t="s">
        <v>37</v>
      </c>
    </row>
    <row r="10" spans="1:5" x14ac:dyDescent="0.35">
      <c r="A10" s="2" t="s">
        <v>38</v>
      </c>
    </row>
    <row r="11" spans="1:5" x14ac:dyDescent="0.35">
      <c r="A11" s="2" t="s">
        <v>39</v>
      </c>
    </row>
    <row r="12" spans="1:5" x14ac:dyDescent="0.35">
      <c r="A12" s="2" t="s">
        <v>40</v>
      </c>
    </row>
    <row r="14" spans="1:5" x14ac:dyDescent="0.35">
      <c r="A14" s="2" t="s">
        <v>41</v>
      </c>
    </row>
    <row r="15" spans="1:5" x14ac:dyDescent="0.35">
      <c r="A15" s="6" t="s">
        <v>79</v>
      </c>
    </row>
    <row r="16" spans="1:5" x14ac:dyDescent="0.35">
      <c r="A16" s="11" t="s">
        <v>44</v>
      </c>
      <c r="B16" s="7" t="s">
        <v>43</v>
      </c>
      <c r="C16" s="13" t="s">
        <v>45</v>
      </c>
      <c r="D16" s="3" t="s">
        <v>78</v>
      </c>
      <c r="E16" s="3" t="s">
        <v>42</v>
      </c>
    </row>
    <row r="17" spans="1:6" x14ac:dyDescent="0.35">
      <c r="A17" s="10">
        <v>0.6</v>
      </c>
      <c r="B17" s="12">
        <v>100000</v>
      </c>
      <c r="C17" s="12">
        <v>50000</v>
      </c>
      <c r="D17" s="14">
        <v>1</v>
      </c>
      <c r="E17" s="3">
        <f>A17*(B17+C17*D17)</f>
        <v>90000</v>
      </c>
    </row>
    <row r="18" spans="1:6" x14ac:dyDescent="0.35">
      <c r="A18" s="10">
        <v>0.3</v>
      </c>
      <c r="B18" s="12">
        <v>100000</v>
      </c>
      <c r="C18" s="12">
        <v>50000</v>
      </c>
      <c r="D18" s="14">
        <v>0.9</v>
      </c>
      <c r="E18" s="3">
        <f>A18*(B18+C18*D18)</f>
        <v>43500</v>
      </c>
    </row>
    <row r="19" spans="1:6" x14ac:dyDescent="0.35">
      <c r="A19" s="10">
        <v>0.1</v>
      </c>
      <c r="B19" s="12">
        <v>100000</v>
      </c>
      <c r="C19" s="12">
        <v>50000</v>
      </c>
      <c r="D19" s="14">
        <v>0.8</v>
      </c>
      <c r="E19" s="3">
        <f>A19*(B19+C19*D19)</f>
        <v>14000</v>
      </c>
    </row>
    <row r="20" spans="1:6" x14ac:dyDescent="0.35">
      <c r="E20" s="15">
        <f>SUM(E17:E19)</f>
        <v>147500</v>
      </c>
      <c r="F20" s="15" t="s">
        <v>42</v>
      </c>
    </row>
    <row r="21" spans="1:6" x14ac:dyDescent="0.35">
      <c r="E21" s="15"/>
      <c r="F21" s="15"/>
    </row>
    <row r="23" spans="1:6" x14ac:dyDescent="0.35">
      <c r="A23" s="4" t="s">
        <v>81</v>
      </c>
    </row>
    <row r="24" spans="1:6" x14ac:dyDescent="0.35">
      <c r="A24" s="2" t="s">
        <v>47</v>
      </c>
    </row>
    <row r="25" spans="1:6" x14ac:dyDescent="0.35">
      <c r="A25" s="2" t="s">
        <v>48</v>
      </c>
    </row>
    <row r="26" spans="1:6" x14ac:dyDescent="0.35">
      <c r="A26" s="11" t="s">
        <v>49</v>
      </c>
      <c r="B26" s="16" t="s">
        <v>50</v>
      </c>
      <c r="C26" s="2" t="s">
        <v>51</v>
      </c>
      <c r="D26" s="3" t="s">
        <v>52</v>
      </c>
    </row>
    <row r="27" spans="1:6" x14ac:dyDescent="0.35">
      <c r="A27" s="11" t="s">
        <v>49</v>
      </c>
      <c r="B27" s="17">
        <v>0.97</v>
      </c>
      <c r="C27" s="7">
        <v>1000</v>
      </c>
      <c r="D27" s="8">
        <v>100</v>
      </c>
      <c r="E27" s="15">
        <f>B27*C27*D27</f>
        <v>97000</v>
      </c>
      <c r="F27" s="3" t="s">
        <v>8</v>
      </c>
    </row>
    <row r="28" spans="1:6" x14ac:dyDescent="0.35">
      <c r="A28" s="2" t="s">
        <v>53</v>
      </c>
    </row>
    <row r="29" spans="1:6" x14ac:dyDescent="0.35">
      <c r="A29" s="2" t="s">
        <v>112</v>
      </c>
    </row>
    <row r="32" spans="1:6" x14ac:dyDescent="0.35">
      <c r="A32" s="4" t="s">
        <v>83</v>
      </c>
    </row>
    <row r="33" spans="1:2" x14ac:dyDescent="0.35">
      <c r="A33" s="2" t="s">
        <v>57</v>
      </c>
    </row>
    <row r="34" spans="1:2" x14ac:dyDescent="0.35">
      <c r="A34" s="2" t="s">
        <v>58</v>
      </c>
    </row>
    <row r="36" spans="1:2" x14ac:dyDescent="0.35">
      <c r="A36" s="2" t="s">
        <v>59</v>
      </c>
    </row>
    <row r="37" spans="1:2" x14ac:dyDescent="0.35">
      <c r="A37" s="2" t="s">
        <v>60</v>
      </c>
    </row>
    <row r="38" spans="1:2" x14ac:dyDescent="0.35">
      <c r="A38" s="5" t="s">
        <v>64</v>
      </c>
      <c r="B38" s="72">
        <v>90000</v>
      </c>
    </row>
    <row r="40" spans="1:2" x14ac:dyDescent="0.35">
      <c r="A40" s="2" t="s">
        <v>61</v>
      </c>
      <c r="B40" s="18">
        <v>75000</v>
      </c>
    </row>
    <row r="41" spans="1:2" x14ac:dyDescent="0.35">
      <c r="A41" s="2" t="s">
        <v>62</v>
      </c>
      <c r="B41" s="18">
        <v>25000</v>
      </c>
    </row>
    <row r="42" spans="1:2" x14ac:dyDescent="0.35">
      <c r="A42" s="6" t="s">
        <v>63</v>
      </c>
      <c r="B42" s="19">
        <f>SUM(B40:B41)</f>
        <v>100000</v>
      </c>
    </row>
    <row r="44" spans="1:2" x14ac:dyDescent="0.35">
      <c r="A44" s="2" t="s">
        <v>65</v>
      </c>
    </row>
    <row r="45" spans="1:2" x14ac:dyDescent="0.35">
      <c r="A45" s="9" t="s">
        <v>61</v>
      </c>
      <c r="B45" s="76">
        <f>B38*(B40/B42)</f>
        <v>67500</v>
      </c>
    </row>
    <row r="46" spans="1:2" x14ac:dyDescent="0.35">
      <c r="A46" s="9" t="s">
        <v>62</v>
      </c>
      <c r="B46" s="76">
        <f>B38*(B41/B42)</f>
        <v>22500</v>
      </c>
    </row>
    <row r="47" spans="1:2" x14ac:dyDescent="0.35">
      <c r="A47" s="21" t="s">
        <v>66</v>
      </c>
      <c r="B47" s="21">
        <f>B45+B46</f>
        <v>90000</v>
      </c>
    </row>
    <row r="49" spans="1:3" x14ac:dyDescent="0.35">
      <c r="A49" s="4" t="s">
        <v>84</v>
      </c>
    </row>
    <row r="50" spans="1:3" x14ac:dyDescent="0.35">
      <c r="A50" s="2" t="s">
        <v>67</v>
      </c>
    </row>
    <row r="51" spans="1:3" x14ac:dyDescent="0.35">
      <c r="A51" s="2" t="s">
        <v>64</v>
      </c>
      <c r="B51" s="2">
        <v>10000</v>
      </c>
      <c r="C51" s="2" t="s">
        <v>1</v>
      </c>
    </row>
    <row r="52" spans="1:3" x14ac:dyDescent="0.35">
      <c r="A52" s="2" t="s">
        <v>68</v>
      </c>
      <c r="B52" s="2">
        <v>8000</v>
      </c>
      <c r="C52" s="2" t="s">
        <v>1</v>
      </c>
    </row>
    <row r="54" spans="1:3" x14ac:dyDescent="0.35">
      <c r="A54" s="2" t="s">
        <v>69</v>
      </c>
      <c r="B54" s="2">
        <v>3500</v>
      </c>
      <c r="C54" s="2" t="s">
        <v>1</v>
      </c>
    </row>
    <row r="55" spans="1:3" x14ac:dyDescent="0.35">
      <c r="A55" s="2" t="s">
        <v>70</v>
      </c>
      <c r="B55" s="2">
        <v>2500</v>
      </c>
      <c r="C55" s="2" t="s">
        <v>1</v>
      </c>
    </row>
    <row r="56" spans="1:3" x14ac:dyDescent="0.35">
      <c r="A56" s="2" t="s">
        <v>71</v>
      </c>
      <c r="B56" s="2">
        <v>2000</v>
      </c>
      <c r="C56" s="2" t="s">
        <v>1</v>
      </c>
    </row>
    <row r="58" spans="1:3" x14ac:dyDescent="0.35">
      <c r="A58" s="2" t="s">
        <v>72</v>
      </c>
    </row>
    <row r="59" spans="1:3" x14ac:dyDescent="0.35">
      <c r="A59" s="2" t="s">
        <v>73</v>
      </c>
    </row>
    <row r="61" spans="1:3" x14ac:dyDescent="0.35">
      <c r="A61" s="2" t="s">
        <v>74</v>
      </c>
      <c r="B61" s="14">
        <f>(B54+B55)/B52</f>
        <v>0.75</v>
      </c>
      <c r="C61" s="2" t="s">
        <v>75</v>
      </c>
    </row>
    <row r="62" spans="1:3" x14ac:dyDescent="0.35">
      <c r="A62" s="20" t="s">
        <v>76</v>
      </c>
      <c r="B62" s="20">
        <f>B51*B61</f>
        <v>7500</v>
      </c>
    </row>
    <row r="63" spans="1:3" x14ac:dyDescent="0.35">
      <c r="A63" s="22" t="s">
        <v>77</v>
      </c>
      <c r="B63" s="22">
        <f>B51*(B55/B52)</f>
        <v>3125</v>
      </c>
    </row>
    <row r="66" spans="1:7" x14ac:dyDescent="0.35">
      <c r="A66" s="23" t="s">
        <v>85</v>
      </c>
      <c r="B66" s="24"/>
      <c r="C66" s="24"/>
      <c r="G66" s="24"/>
    </row>
    <row r="67" spans="1:7" x14ac:dyDescent="0.35">
      <c r="A67" s="25"/>
      <c r="B67" s="24"/>
      <c r="C67" s="24"/>
      <c r="G67" s="24"/>
    </row>
    <row r="68" spans="1:7" x14ac:dyDescent="0.35">
      <c r="A68" s="25" t="s">
        <v>86</v>
      </c>
      <c r="B68" s="26">
        <v>100000</v>
      </c>
      <c r="C68" s="24" t="s">
        <v>87</v>
      </c>
      <c r="G68" s="24"/>
    </row>
    <row r="69" spans="1:7" ht="31" x14ac:dyDescent="0.35">
      <c r="A69" s="77" t="s">
        <v>88</v>
      </c>
      <c r="B69" s="78">
        <f>B68/4</f>
        <v>25000</v>
      </c>
      <c r="C69" s="79" t="s">
        <v>89</v>
      </c>
      <c r="G69" s="24"/>
    </row>
    <row r="70" spans="1:7" x14ac:dyDescent="0.35">
      <c r="A70" s="24" t="s">
        <v>90</v>
      </c>
      <c r="B70" s="26">
        <f>B69*3</f>
        <v>75000</v>
      </c>
      <c r="C70" s="24"/>
      <c r="G70" s="24"/>
    </row>
    <row r="71" spans="1:7" x14ac:dyDescent="0.35">
      <c r="A71" s="24" t="s">
        <v>91</v>
      </c>
      <c r="B71" s="73">
        <f>60%</f>
        <v>0.6</v>
      </c>
      <c r="C71" s="24" t="s">
        <v>109</v>
      </c>
      <c r="G71" s="24"/>
    </row>
    <row r="72" spans="1:7" x14ac:dyDescent="0.35">
      <c r="A72" s="24" t="s">
        <v>110</v>
      </c>
      <c r="B72" s="26">
        <v>60000</v>
      </c>
      <c r="C72" s="24"/>
      <c r="G72" s="24"/>
    </row>
    <row r="73" spans="1:7" x14ac:dyDescent="0.35">
      <c r="A73" s="24" t="s">
        <v>111</v>
      </c>
      <c r="B73" s="26"/>
      <c r="C73" s="24"/>
      <c r="G73" s="24"/>
    </row>
    <row r="74" spans="1:7" x14ac:dyDescent="0.35">
      <c r="A74" s="24"/>
      <c r="B74" s="24"/>
      <c r="C74" s="24"/>
      <c r="G74" s="24"/>
    </row>
    <row r="75" spans="1:7" ht="16" thickBot="1" x14ac:dyDescent="0.4">
      <c r="A75" s="80" t="s">
        <v>56</v>
      </c>
      <c r="B75" s="80"/>
      <c r="C75" s="80"/>
      <c r="D75" s="80"/>
      <c r="E75" s="27"/>
      <c r="F75" s="80" t="s">
        <v>5</v>
      </c>
      <c r="G75" s="80"/>
    </row>
    <row r="76" spans="1:7" ht="16" thickBot="1" x14ac:dyDescent="0.4">
      <c r="A76" s="28" t="s">
        <v>2</v>
      </c>
      <c r="B76" s="29"/>
      <c r="C76" s="30" t="s">
        <v>3</v>
      </c>
      <c r="D76" s="29"/>
      <c r="E76" s="27"/>
      <c r="F76" s="31"/>
      <c r="G76" s="32" t="s">
        <v>6</v>
      </c>
    </row>
    <row r="77" spans="1:7" ht="16" thickBot="1" x14ac:dyDescent="0.4">
      <c r="A77" s="33"/>
      <c r="B77" s="29" t="s">
        <v>7</v>
      </c>
      <c r="C77" s="34"/>
      <c r="D77" s="35" t="s">
        <v>7</v>
      </c>
      <c r="E77" s="27"/>
      <c r="F77" s="36" t="s">
        <v>8</v>
      </c>
      <c r="G77" s="37">
        <f>B68*B71</f>
        <v>60000</v>
      </c>
    </row>
    <row r="78" spans="1:7" x14ac:dyDescent="0.35">
      <c r="A78" s="38"/>
      <c r="B78" s="39"/>
      <c r="C78" s="27"/>
      <c r="D78" s="40"/>
      <c r="E78" s="27"/>
      <c r="F78" s="41"/>
      <c r="G78" s="39"/>
    </row>
    <row r="79" spans="1:7" x14ac:dyDescent="0.35">
      <c r="A79" s="42" t="s">
        <v>9</v>
      </c>
      <c r="B79" s="39"/>
      <c r="C79" s="43" t="s">
        <v>10</v>
      </c>
      <c r="D79" s="40"/>
      <c r="E79" s="27"/>
      <c r="F79" s="44" t="s">
        <v>11</v>
      </c>
      <c r="G79" s="45"/>
    </row>
    <row r="80" spans="1:7" x14ac:dyDescent="0.35">
      <c r="A80" s="38" t="s">
        <v>12</v>
      </c>
      <c r="B80" s="39"/>
      <c r="C80" s="27" t="s">
        <v>13</v>
      </c>
      <c r="D80" s="40"/>
      <c r="E80" s="27"/>
      <c r="F80" s="41" t="s">
        <v>14</v>
      </c>
      <c r="G80" s="46"/>
    </row>
    <row r="81" spans="1:7" ht="16" thickBot="1" x14ac:dyDescent="0.4">
      <c r="A81" s="38" t="s">
        <v>15</v>
      </c>
      <c r="B81" s="39"/>
      <c r="C81" s="43" t="s">
        <v>16</v>
      </c>
      <c r="D81" s="47">
        <f>G96</f>
        <v>60000</v>
      </c>
      <c r="E81" s="27"/>
      <c r="F81" s="41" t="s">
        <v>17</v>
      </c>
      <c r="G81" s="48"/>
    </row>
    <row r="82" spans="1:7" ht="16" thickBot="1" x14ac:dyDescent="0.4">
      <c r="A82" s="38" t="s">
        <v>18</v>
      </c>
      <c r="B82" s="39"/>
      <c r="C82" s="43"/>
      <c r="D82" s="40"/>
      <c r="E82" s="27"/>
      <c r="F82" s="36" t="s">
        <v>19</v>
      </c>
      <c r="G82" s="49">
        <f>G77-G79</f>
        <v>60000</v>
      </c>
    </row>
    <row r="83" spans="1:7" ht="16" thickBot="1" x14ac:dyDescent="0.4">
      <c r="A83" s="42"/>
      <c r="B83" s="29"/>
      <c r="C83" s="43"/>
      <c r="D83" s="50"/>
      <c r="E83" s="27"/>
      <c r="F83" s="41"/>
      <c r="G83" s="48"/>
    </row>
    <row r="84" spans="1:7" ht="16" thickBot="1" x14ac:dyDescent="0.4">
      <c r="A84" s="51" t="s">
        <v>20</v>
      </c>
      <c r="B84" s="29">
        <f>B80+B81+B82</f>
        <v>0</v>
      </c>
      <c r="C84" s="52" t="s">
        <v>20</v>
      </c>
      <c r="D84" s="50">
        <f>D81</f>
        <v>60000</v>
      </c>
      <c r="E84" s="27"/>
      <c r="F84" s="44" t="s">
        <v>21</v>
      </c>
      <c r="G84" s="48"/>
    </row>
    <row r="85" spans="1:7" ht="16" thickBot="1" x14ac:dyDescent="0.4">
      <c r="A85" s="38"/>
      <c r="B85" s="39"/>
      <c r="C85" s="43"/>
      <c r="D85" s="40"/>
      <c r="E85" s="27"/>
      <c r="F85" s="41" t="s">
        <v>22</v>
      </c>
      <c r="G85" s="48"/>
    </row>
    <row r="86" spans="1:7" ht="16" thickBot="1" x14ac:dyDescent="0.4">
      <c r="A86" s="42" t="s">
        <v>23</v>
      </c>
      <c r="B86" s="39"/>
      <c r="C86" s="43" t="s">
        <v>4</v>
      </c>
      <c r="D86" s="40"/>
      <c r="E86" s="27"/>
      <c r="F86" s="36" t="s">
        <v>24</v>
      </c>
      <c r="G86" s="49">
        <f>G82+G84-G85</f>
        <v>60000</v>
      </c>
    </row>
    <row r="87" spans="1:7" x14ac:dyDescent="0.35">
      <c r="A87" s="38" t="s">
        <v>25</v>
      </c>
      <c r="B87" s="53"/>
      <c r="C87" s="27" t="s">
        <v>26</v>
      </c>
      <c r="D87" s="40"/>
      <c r="E87" s="27"/>
      <c r="F87" s="41"/>
      <c r="G87" s="48"/>
    </row>
    <row r="88" spans="1:7" x14ac:dyDescent="0.35">
      <c r="A88" s="38" t="s">
        <v>54</v>
      </c>
      <c r="B88" s="54"/>
      <c r="C88" s="27" t="s">
        <v>27</v>
      </c>
      <c r="D88" s="40"/>
      <c r="E88" s="27"/>
      <c r="F88" s="41" t="s">
        <v>0</v>
      </c>
      <c r="G88" s="48"/>
    </row>
    <row r="89" spans="1:7" x14ac:dyDescent="0.35">
      <c r="A89" s="38" t="s">
        <v>55</v>
      </c>
      <c r="B89" s="54"/>
      <c r="C89" s="27" t="s">
        <v>108</v>
      </c>
      <c r="D89" s="40">
        <f>B90-D84</f>
        <v>15000</v>
      </c>
      <c r="E89" s="27"/>
      <c r="F89" s="41"/>
      <c r="G89" s="48"/>
    </row>
    <row r="90" spans="1:7" ht="16" thickBot="1" x14ac:dyDescent="0.4">
      <c r="A90" s="38" t="s">
        <v>28</v>
      </c>
      <c r="B90" s="54">
        <f>B69*3</f>
        <v>75000</v>
      </c>
      <c r="C90" s="55" t="s">
        <v>93</v>
      </c>
      <c r="D90" s="47">
        <f>B72</f>
        <v>60000</v>
      </c>
      <c r="E90" s="27"/>
      <c r="F90" s="41" t="s">
        <v>29</v>
      </c>
      <c r="G90" s="48"/>
    </row>
    <row r="91" spans="1:7" ht="16" thickBot="1" x14ac:dyDescent="0.4">
      <c r="A91" s="38"/>
      <c r="B91" s="56"/>
      <c r="C91" s="27"/>
      <c r="D91" s="50"/>
      <c r="E91" s="27"/>
      <c r="F91" s="36" t="s">
        <v>30</v>
      </c>
      <c r="G91" s="49">
        <f>G88-G90</f>
        <v>0</v>
      </c>
    </row>
    <row r="92" spans="1:7" ht="16" thickBot="1" x14ac:dyDescent="0.4">
      <c r="A92" s="51" t="s">
        <v>31</v>
      </c>
      <c r="B92" s="57">
        <f>B90</f>
        <v>75000</v>
      </c>
      <c r="C92" s="52" t="s">
        <v>31</v>
      </c>
      <c r="D92" s="50">
        <f>SUM(D87:D90)</f>
        <v>75000</v>
      </c>
      <c r="E92" s="27"/>
      <c r="F92" s="58"/>
      <c r="G92" s="48"/>
    </row>
    <row r="93" spans="1:7" x14ac:dyDescent="0.35">
      <c r="A93" s="38"/>
      <c r="B93" s="39"/>
      <c r="C93" s="27"/>
      <c r="D93" s="40"/>
      <c r="E93" s="27"/>
      <c r="F93" s="41" t="s">
        <v>32</v>
      </c>
      <c r="G93" s="48"/>
    </row>
    <row r="94" spans="1:7" x14ac:dyDescent="0.35">
      <c r="A94" s="38"/>
      <c r="B94" s="39"/>
      <c r="C94" s="27"/>
      <c r="D94" s="40"/>
      <c r="E94" s="27"/>
      <c r="F94" s="41" t="s">
        <v>33</v>
      </c>
      <c r="G94" s="59"/>
    </row>
    <row r="95" spans="1:7" ht="16" thickBot="1" x14ac:dyDescent="0.4">
      <c r="A95" s="38"/>
      <c r="B95" s="39"/>
      <c r="C95" s="27"/>
      <c r="D95" s="50"/>
      <c r="E95" s="27"/>
      <c r="F95" s="41"/>
      <c r="G95" s="48"/>
    </row>
    <row r="96" spans="1:7" ht="16" thickBot="1" x14ac:dyDescent="0.4">
      <c r="A96" s="51" t="s">
        <v>34</v>
      </c>
      <c r="B96" s="60">
        <f>B92+B84</f>
        <v>75000</v>
      </c>
      <c r="C96" s="52" t="s">
        <v>34</v>
      </c>
      <c r="D96" s="60">
        <f>D84+D92</f>
        <v>135000</v>
      </c>
      <c r="E96" s="27"/>
      <c r="F96" s="36" t="s">
        <v>35</v>
      </c>
      <c r="G96" s="49">
        <f>G86+G91-G93+G94</f>
        <v>60000</v>
      </c>
    </row>
    <row r="97" spans="1:7" ht="16" thickBot="1" x14ac:dyDescent="0.4">
      <c r="A97" s="33"/>
      <c r="B97" s="29"/>
      <c r="C97" s="34"/>
      <c r="D97" s="50"/>
      <c r="E97" s="27"/>
      <c r="F97" s="61"/>
      <c r="G97" s="62"/>
    </row>
    <row r="98" spans="1:7" x14ac:dyDescent="0.35">
      <c r="A98" s="24"/>
      <c r="B98" s="24"/>
      <c r="C98" s="24"/>
      <c r="G98" s="24"/>
    </row>
    <row r="99" spans="1:7" x14ac:dyDescent="0.35">
      <c r="A99" s="24"/>
      <c r="B99" s="24"/>
      <c r="C99" s="63"/>
      <c r="G99" s="24"/>
    </row>
    <row r="100" spans="1:7" x14ac:dyDescent="0.35">
      <c r="A100" s="24"/>
      <c r="B100" s="24"/>
      <c r="C100" s="63"/>
      <c r="G100" s="24"/>
    </row>
    <row r="101" spans="1:7" x14ac:dyDescent="0.35">
      <c r="A101" s="23" t="s">
        <v>94</v>
      </c>
      <c r="B101" s="24"/>
      <c r="C101" s="24"/>
      <c r="G101" s="24"/>
    </row>
    <row r="102" spans="1:7" x14ac:dyDescent="0.35">
      <c r="A102" s="25"/>
      <c r="B102" s="24"/>
      <c r="C102" s="24"/>
      <c r="G102" s="24"/>
    </row>
    <row r="103" spans="1:7" x14ac:dyDescent="0.35">
      <c r="A103" s="64" t="s">
        <v>95</v>
      </c>
      <c r="B103" s="65" t="s">
        <v>96</v>
      </c>
      <c r="C103" s="65" t="s">
        <v>97</v>
      </c>
      <c r="D103" s="65" t="s">
        <v>63</v>
      </c>
      <c r="G103" s="24"/>
    </row>
    <row r="104" spans="1:7" x14ac:dyDescent="0.35">
      <c r="A104" s="66" t="s">
        <v>98</v>
      </c>
      <c r="B104" s="67">
        <v>80000</v>
      </c>
      <c r="C104" s="67">
        <v>100000</v>
      </c>
      <c r="D104" s="67">
        <f>SUM(B104:C104)</f>
        <v>180000</v>
      </c>
      <c r="G104" s="24"/>
    </row>
    <row r="105" spans="1:7" x14ac:dyDescent="0.35">
      <c r="A105" s="66" t="s">
        <v>99</v>
      </c>
      <c r="B105" s="67">
        <v>40000</v>
      </c>
      <c r="C105" s="67">
        <v>56000</v>
      </c>
      <c r="D105" s="67">
        <f>SUM(B105:C105)</f>
        <v>96000</v>
      </c>
      <c r="G105" s="24"/>
    </row>
    <row r="106" spans="1:7" x14ac:dyDescent="0.35">
      <c r="A106" s="66" t="s">
        <v>100</v>
      </c>
      <c r="B106" s="67"/>
      <c r="C106" s="67">
        <v>24000</v>
      </c>
      <c r="D106" s="67">
        <f>SUM(B106:C106)</f>
        <v>24000</v>
      </c>
      <c r="G106" s="24"/>
    </row>
    <row r="107" spans="1:7" x14ac:dyDescent="0.35">
      <c r="A107" s="64" t="s">
        <v>63</v>
      </c>
      <c r="B107" s="68">
        <f>SUM(B104:B106)</f>
        <v>120000</v>
      </c>
      <c r="C107" s="68">
        <f>SUM(C104:C106)</f>
        <v>180000</v>
      </c>
      <c r="D107" s="68">
        <f>SUM(D104:D106)</f>
        <v>300000</v>
      </c>
      <c r="G107" s="24"/>
    </row>
    <row r="108" spans="1:7" x14ac:dyDescent="0.35">
      <c r="A108" s="64" t="s">
        <v>101</v>
      </c>
      <c r="B108" s="68">
        <v>350000</v>
      </c>
      <c r="C108" s="24"/>
      <c r="G108" s="24"/>
    </row>
    <row r="109" spans="1:7" x14ac:dyDescent="0.35">
      <c r="A109" s="24"/>
      <c r="B109" s="26"/>
      <c r="C109" s="24"/>
      <c r="G109" s="24"/>
    </row>
    <row r="110" spans="1:7" x14ac:dyDescent="0.35">
      <c r="A110" s="65" t="s">
        <v>102</v>
      </c>
      <c r="B110" s="69">
        <v>0.4</v>
      </c>
      <c r="C110" s="24"/>
      <c r="G110" s="24"/>
    </row>
    <row r="111" spans="1:7" x14ac:dyDescent="0.35">
      <c r="A111" s="24"/>
      <c r="B111" s="26"/>
      <c r="C111" s="24"/>
      <c r="G111" s="24"/>
    </row>
    <row r="112" spans="1:7" x14ac:dyDescent="0.35">
      <c r="A112" s="74" t="s">
        <v>106</v>
      </c>
      <c r="B112" s="75">
        <f>B108*B110</f>
        <v>140000</v>
      </c>
      <c r="C112" s="24"/>
      <c r="G112" s="24"/>
    </row>
    <row r="113" spans="1:7" x14ac:dyDescent="0.35">
      <c r="A113" s="74" t="s">
        <v>107</v>
      </c>
      <c r="B113" s="75">
        <f>(B108-D107)*B110</f>
        <v>20000</v>
      </c>
      <c r="C113" s="24"/>
      <c r="G113" s="24"/>
    </row>
    <row r="114" spans="1:7" x14ac:dyDescent="0.35">
      <c r="A114" s="24"/>
      <c r="B114" s="24"/>
      <c r="C114" s="24"/>
      <c r="G114" s="24"/>
    </row>
    <row r="115" spans="1:7" ht="16" thickBot="1" x14ac:dyDescent="0.4">
      <c r="A115" s="80" t="s">
        <v>56</v>
      </c>
      <c r="B115" s="80"/>
      <c r="C115" s="80"/>
      <c r="D115" s="80"/>
      <c r="E115" s="27"/>
      <c r="F115" s="80" t="s">
        <v>5</v>
      </c>
      <c r="G115" s="80"/>
    </row>
    <row r="116" spans="1:7" ht="16" thickBot="1" x14ac:dyDescent="0.4">
      <c r="A116" s="28" t="s">
        <v>2</v>
      </c>
      <c r="B116" s="29"/>
      <c r="C116" s="30" t="s">
        <v>3</v>
      </c>
      <c r="D116" s="29"/>
      <c r="E116" s="27"/>
      <c r="F116" s="31"/>
      <c r="G116" s="32" t="s">
        <v>6</v>
      </c>
    </row>
    <row r="117" spans="1:7" ht="16" thickBot="1" x14ac:dyDescent="0.4">
      <c r="A117" s="33"/>
      <c r="B117" s="29" t="s">
        <v>7</v>
      </c>
      <c r="C117" s="34"/>
      <c r="D117" s="35" t="s">
        <v>7</v>
      </c>
      <c r="E117" s="27"/>
      <c r="F117" s="36" t="s">
        <v>8</v>
      </c>
      <c r="G117" s="37">
        <f>B110*B108</f>
        <v>140000</v>
      </c>
    </row>
    <row r="118" spans="1:7" x14ac:dyDescent="0.35">
      <c r="A118" s="38"/>
      <c r="B118" s="39"/>
      <c r="C118" s="27"/>
      <c r="D118" s="40"/>
      <c r="E118" s="27"/>
      <c r="F118" s="41"/>
      <c r="G118" s="39"/>
    </row>
    <row r="119" spans="1:7" x14ac:dyDescent="0.35">
      <c r="A119" s="42" t="s">
        <v>9</v>
      </c>
      <c r="B119" s="39"/>
      <c r="C119" s="43" t="s">
        <v>10</v>
      </c>
      <c r="D119" s="40"/>
      <c r="E119" s="27"/>
      <c r="F119" s="44" t="s">
        <v>11</v>
      </c>
      <c r="G119" s="45"/>
    </row>
    <row r="120" spans="1:7" x14ac:dyDescent="0.35">
      <c r="A120" s="38" t="s">
        <v>12</v>
      </c>
      <c r="B120" s="39"/>
      <c r="C120" s="27" t="s">
        <v>13</v>
      </c>
      <c r="D120" s="40"/>
      <c r="E120" s="27"/>
      <c r="F120" s="41" t="s">
        <v>14</v>
      </c>
      <c r="G120" s="46"/>
    </row>
    <row r="121" spans="1:7" ht="16" thickBot="1" x14ac:dyDescent="0.4">
      <c r="A121" s="38" t="s">
        <v>15</v>
      </c>
      <c r="B121" s="39"/>
      <c r="C121" s="43" t="s">
        <v>16</v>
      </c>
      <c r="D121" s="47">
        <f>G136</f>
        <v>140000</v>
      </c>
      <c r="E121" s="27"/>
      <c r="F121" s="41" t="s">
        <v>17</v>
      </c>
      <c r="G121" s="48"/>
    </row>
    <row r="122" spans="1:7" ht="16" thickBot="1" x14ac:dyDescent="0.4">
      <c r="A122" s="38" t="s">
        <v>18</v>
      </c>
      <c r="B122" s="39"/>
      <c r="C122" s="43"/>
      <c r="D122" s="40"/>
      <c r="E122" s="27"/>
      <c r="F122" s="36" t="s">
        <v>19</v>
      </c>
      <c r="G122" s="49">
        <f>G117-G119</f>
        <v>140000</v>
      </c>
    </row>
    <row r="123" spans="1:7" ht="16" thickBot="1" x14ac:dyDescent="0.4">
      <c r="A123" s="42"/>
      <c r="B123" s="29"/>
      <c r="C123" s="43"/>
      <c r="D123" s="50"/>
      <c r="E123" s="27"/>
      <c r="F123" s="41"/>
      <c r="G123" s="48"/>
    </row>
    <row r="124" spans="1:7" ht="16" thickBot="1" x14ac:dyDescent="0.4">
      <c r="A124" s="51" t="s">
        <v>20</v>
      </c>
      <c r="B124" s="29">
        <f>B120+B121+B122</f>
        <v>0</v>
      </c>
      <c r="C124" s="52" t="s">
        <v>20</v>
      </c>
      <c r="D124" s="50">
        <f>D121</f>
        <v>140000</v>
      </c>
      <c r="E124" s="27"/>
      <c r="F124" s="44" t="s">
        <v>21</v>
      </c>
      <c r="G124" s="48"/>
    </row>
    <row r="125" spans="1:7" ht="16" thickBot="1" x14ac:dyDescent="0.4">
      <c r="A125" s="38"/>
      <c r="B125" s="39"/>
      <c r="C125" s="43"/>
      <c r="D125" s="40"/>
      <c r="E125" s="27"/>
      <c r="F125" s="41" t="s">
        <v>22</v>
      </c>
      <c r="G125" s="48"/>
    </row>
    <row r="126" spans="1:7" ht="16" thickBot="1" x14ac:dyDescent="0.4">
      <c r="A126" s="42" t="s">
        <v>23</v>
      </c>
      <c r="B126" s="39"/>
      <c r="C126" s="43" t="s">
        <v>4</v>
      </c>
      <c r="D126" s="40"/>
      <c r="E126" s="27"/>
      <c r="F126" s="36" t="s">
        <v>24</v>
      </c>
      <c r="G126" s="49">
        <f>G122+G124-G125</f>
        <v>140000</v>
      </c>
    </row>
    <row r="127" spans="1:7" x14ac:dyDescent="0.35">
      <c r="A127" s="38" t="s">
        <v>25</v>
      </c>
      <c r="B127" s="53"/>
      <c r="C127" s="27" t="s">
        <v>26</v>
      </c>
      <c r="D127" s="40"/>
      <c r="E127" s="27"/>
      <c r="F127" s="41"/>
      <c r="G127" s="48"/>
    </row>
    <row r="128" spans="1:7" x14ac:dyDescent="0.35">
      <c r="A128" s="38" t="s">
        <v>54</v>
      </c>
      <c r="B128" s="54">
        <f>D121</f>
        <v>140000</v>
      </c>
      <c r="C128" s="27" t="s">
        <v>27</v>
      </c>
      <c r="D128" s="40"/>
      <c r="E128" s="27"/>
      <c r="F128" s="41" t="s">
        <v>0</v>
      </c>
      <c r="G128" s="48"/>
    </row>
    <row r="129" spans="1:7" x14ac:dyDescent="0.35">
      <c r="A129" s="38" t="s">
        <v>55</v>
      </c>
      <c r="B129" s="54"/>
      <c r="C129" s="27" t="s">
        <v>92</v>
      </c>
      <c r="D129" s="40"/>
      <c r="E129" s="27"/>
      <c r="F129" s="41"/>
      <c r="G129" s="48"/>
    </row>
    <row r="130" spans="1:7" ht="16" thickBot="1" x14ac:dyDescent="0.4">
      <c r="A130" s="38" t="s">
        <v>28</v>
      </c>
      <c r="B130" s="54"/>
      <c r="C130" s="55" t="s">
        <v>93</v>
      </c>
      <c r="D130" s="47">
        <f>B111</f>
        <v>0</v>
      </c>
      <c r="E130" s="27"/>
      <c r="F130" s="41" t="s">
        <v>29</v>
      </c>
      <c r="G130" s="48"/>
    </row>
    <row r="131" spans="1:7" ht="16" thickBot="1" x14ac:dyDescent="0.4">
      <c r="A131" s="38"/>
      <c r="B131" s="56"/>
      <c r="C131" s="27"/>
      <c r="D131" s="50"/>
      <c r="E131" s="27"/>
      <c r="F131" s="36" t="s">
        <v>30</v>
      </c>
      <c r="G131" s="49">
        <f>G128-G130</f>
        <v>0</v>
      </c>
    </row>
    <row r="132" spans="1:7" ht="16" thickBot="1" x14ac:dyDescent="0.4">
      <c r="A132" s="51" t="s">
        <v>31</v>
      </c>
      <c r="B132" s="57">
        <f>SUM(B126:B131)</f>
        <v>140000</v>
      </c>
      <c r="C132" s="52" t="s">
        <v>31</v>
      </c>
      <c r="D132" s="50">
        <f>SUM(D127:D130)</f>
        <v>0</v>
      </c>
      <c r="E132" s="27"/>
      <c r="F132" s="58"/>
      <c r="G132" s="48"/>
    </row>
    <row r="133" spans="1:7" x14ac:dyDescent="0.35">
      <c r="A133" s="38"/>
      <c r="B133" s="39"/>
      <c r="C133" s="27"/>
      <c r="D133" s="40"/>
      <c r="E133" s="27"/>
      <c r="F133" s="41" t="s">
        <v>32</v>
      </c>
      <c r="G133" s="48"/>
    </row>
    <row r="134" spans="1:7" x14ac:dyDescent="0.35">
      <c r="A134" s="38"/>
      <c r="B134" s="39"/>
      <c r="C134" s="27"/>
      <c r="D134" s="40"/>
      <c r="E134" s="27"/>
      <c r="F134" s="41" t="s">
        <v>33</v>
      </c>
      <c r="G134" s="59"/>
    </row>
    <row r="135" spans="1:7" ht="16" thickBot="1" x14ac:dyDescent="0.4">
      <c r="A135" s="38"/>
      <c r="B135" s="39"/>
      <c r="C135" s="27"/>
      <c r="D135" s="50"/>
      <c r="E135" s="27"/>
      <c r="F135" s="41"/>
      <c r="G135" s="48"/>
    </row>
    <row r="136" spans="1:7" ht="16" thickBot="1" x14ac:dyDescent="0.4">
      <c r="A136" s="51" t="s">
        <v>34</v>
      </c>
      <c r="B136" s="60">
        <f>B132+B124</f>
        <v>140000</v>
      </c>
      <c r="C136" s="52" t="s">
        <v>34</v>
      </c>
      <c r="D136" s="60">
        <f>D124+D132</f>
        <v>140000</v>
      </c>
      <c r="E136" s="27"/>
      <c r="F136" s="36" t="s">
        <v>35</v>
      </c>
      <c r="G136" s="49">
        <f>G126+G131-G133+G134</f>
        <v>140000</v>
      </c>
    </row>
    <row r="137" spans="1:7" ht="16" thickBot="1" x14ac:dyDescent="0.4">
      <c r="A137" s="33"/>
      <c r="B137" s="29"/>
      <c r="C137" s="34"/>
      <c r="D137" s="50"/>
      <c r="E137" s="27"/>
      <c r="F137" s="61"/>
      <c r="G137" s="62"/>
    </row>
    <row r="138" spans="1:7" x14ac:dyDescent="0.35">
      <c r="A138" s="24"/>
      <c r="B138" s="24"/>
      <c r="C138" s="24"/>
      <c r="G138" s="24"/>
    </row>
    <row r="139" spans="1:7" x14ac:dyDescent="0.35">
      <c r="A139" s="24"/>
      <c r="B139" s="24"/>
      <c r="C139" s="24"/>
      <c r="G139" s="24"/>
    </row>
    <row r="140" spans="1:7" x14ac:dyDescent="0.35">
      <c r="A140" s="23" t="s">
        <v>103</v>
      </c>
      <c r="B140" s="24"/>
      <c r="C140" s="24"/>
      <c r="G140" s="24"/>
    </row>
    <row r="141" spans="1:7" x14ac:dyDescent="0.35">
      <c r="A141" s="70" t="s">
        <v>101</v>
      </c>
      <c r="B141" s="71">
        <v>100000</v>
      </c>
      <c r="C141" s="24"/>
      <c r="G141" s="24"/>
    </row>
    <row r="142" spans="1:7" x14ac:dyDescent="0.35">
      <c r="A142" s="70" t="s">
        <v>104</v>
      </c>
      <c r="B142" s="71">
        <v>-9500</v>
      </c>
      <c r="C142" s="24"/>
      <c r="G142" s="24"/>
    </row>
    <row r="143" spans="1:7" x14ac:dyDescent="0.35">
      <c r="A143" s="24"/>
      <c r="B143" s="24"/>
      <c r="C143" s="24"/>
      <c r="G143" s="24"/>
    </row>
    <row r="144" spans="1:7" ht="16" thickBot="1" x14ac:dyDescent="0.4">
      <c r="A144" s="80" t="s">
        <v>56</v>
      </c>
      <c r="B144" s="80"/>
      <c r="C144" s="80"/>
      <c r="D144" s="80"/>
      <c r="E144" s="27"/>
      <c r="F144" s="80" t="s">
        <v>5</v>
      </c>
      <c r="G144" s="80"/>
    </row>
    <row r="145" spans="1:7" ht="16" thickBot="1" x14ac:dyDescent="0.4">
      <c r="A145" s="28" t="s">
        <v>2</v>
      </c>
      <c r="B145" s="29"/>
      <c r="C145" s="30" t="s">
        <v>3</v>
      </c>
      <c r="D145" s="29"/>
      <c r="E145" s="27"/>
      <c r="F145" s="31"/>
      <c r="G145" s="32" t="s">
        <v>6</v>
      </c>
    </row>
    <row r="146" spans="1:7" ht="16" thickBot="1" x14ac:dyDescent="0.4">
      <c r="A146" s="33"/>
      <c r="B146" s="29" t="s">
        <v>7</v>
      </c>
      <c r="C146" s="34"/>
      <c r="D146" s="35" t="s">
        <v>7</v>
      </c>
      <c r="E146" s="27"/>
      <c r="F146" s="36" t="s">
        <v>8</v>
      </c>
      <c r="G146" s="37">
        <f>B141+B142</f>
        <v>90500</v>
      </c>
    </row>
    <row r="147" spans="1:7" x14ac:dyDescent="0.35">
      <c r="A147" s="38"/>
      <c r="B147" s="39"/>
      <c r="C147" s="27"/>
      <c r="D147" s="40"/>
      <c r="E147" s="27"/>
      <c r="F147" s="41"/>
      <c r="G147" s="39"/>
    </row>
    <row r="148" spans="1:7" x14ac:dyDescent="0.35">
      <c r="A148" s="42" t="s">
        <v>9</v>
      </c>
      <c r="B148" s="39"/>
      <c r="C148" s="43" t="s">
        <v>10</v>
      </c>
      <c r="D148" s="40"/>
      <c r="E148" s="27"/>
      <c r="F148" s="44" t="s">
        <v>11</v>
      </c>
      <c r="G148" s="45"/>
    </row>
    <row r="149" spans="1:7" x14ac:dyDescent="0.35">
      <c r="A149" s="38" t="s">
        <v>12</v>
      </c>
      <c r="B149" s="39"/>
      <c r="C149" s="27" t="s">
        <v>13</v>
      </c>
      <c r="D149" s="40"/>
      <c r="E149" s="27"/>
      <c r="F149" s="41" t="s">
        <v>14</v>
      </c>
      <c r="G149" s="46"/>
    </row>
    <row r="150" spans="1:7" ht="16" thickBot="1" x14ac:dyDescent="0.4">
      <c r="A150" s="38" t="s">
        <v>15</v>
      </c>
      <c r="B150" s="39"/>
      <c r="C150" s="43" t="s">
        <v>16</v>
      </c>
      <c r="D150" s="47">
        <f>G165</f>
        <v>90500</v>
      </c>
      <c r="E150" s="27"/>
      <c r="F150" s="41" t="s">
        <v>17</v>
      </c>
      <c r="G150" s="48"/>
    </row>
    <row r="151" spans="1:7" ht="16" thickBot="1" x14ac:dyDescent="0.4">
      <c r="A151" s="38" t="s">
        <v>18</v>
      </c>
      <c r="B151" s="39"/>
      <c r="C151" s="43"/>
      <c r="D151" s="40"/>
      <c r="E151" s="27"/>
      <c r="F151" s="36" t="s">
        <v>19</v>
      </c>
      <c r="G151" s="49">
        <f>G146-G148</f>
        <v>90500</v>
      </c>
    </row>
    <row r="152" spans="1:7" ht="16" thickBot="1" x14ac:dyDescent="0.4">
      <c r="A152" s="42"/>
      <c r="B152" s="29"/>
      <c r="C152" s="43"/>
      <c r="D152" s="50"/>
      <c r="E152" s="27"/>
      <c r="F152" s="41"/>
      <c r="G152" s="48"/>
    </row>
    <row r="153" spans="1:7" ht="16" thickBot="1" x14ac:dyDescent="0.4">
      <c r="A153" s="51" t="s">
        <v>20</v>
      </c>
      <c r="B153" s="29">
        <f>B149+B150+B151</f>
        <v>0</v>
      </c>
      <c r="C153" s="52" t="s">
        <v>20</v>
      </c>
      <c r="D153" s="50">
        <f>D150</f>
        <v>90500</v>
      </c>
      <c r="E153" s="27"/>
      <c r="F153" s="44" t="s">
        <v>21</v>
      </c>
      <c r="G153" s="48"/>
    </row>
    <row r="154" spans="1:7" ht="16" thickBot="1" x14ac:dyDescent="0.4">
      <c r="A154" s="38"/>
      <c r="B154" s="39"/>
      <c r="C154" s="43"/>
      <c r="D154" s="40"/>
      <c r="E154" s="27"/>
      <c r="F154" s="41" t="s">
        <v>22</v>
      </c>
      <c r="G154" s="48"/>
    </row>
    <row r="155" spans="1:7" ht="16" thickBot="1" x14ac:dyDescent="0.4">
      <c r="A155" s="42" t="s">
        <v>23</v>
      </c>
      <c r="B155" s="39"/>
      <c r="C155" s="43" t="s">
        <v>4</v>
      </c>
      <c r="D155" s="40"/>
      <c r="E155" s="27"/>
      <c r="F155" s="36" t="s">
        <v>24</v>
      </c>
      <c r="G155" s="49">
        <f>G151+G153-G154</f>
        <v>90500</v>
      </c>
    </row>
    <row r="156" spans="1:7" x14ac:dyDescent="0.35">
      <c r="A156" s="38" t="s">
        <v>25</v>
      </c>
      <c r="B156" s="53"/>
      <c r="C156" s="27" t="s">
        <v>26</v>
      </c>
      <c r="D156" s="40"/>
      <c r="E156" s="27"/>
      <c r="F156" s="41"/>
      <c r="G156" s="48"/>
    </row>
    <row r="157" spans="1:7" x14ac:dyDescent="0.35">
      <c r="A157" s="38" t="s">
        <v>54</v>
      </c>
      <c r="B157" s="54"/>
      <c r="C157" s="27" t="s">
        <v>27</v>
      </c>
      <c r="D157" s="40"/>
      <c r="E157" s="27"/>
      <c r="F157" s="41" t="s">
        <v>0</v>
      </c>
      <c r="G157" s="48"/>
    </row>
    <row r="158" spans="1:7" x14ac:dyDescent="0.35">
      <c r="A158" s="38" t="s">
        <v>55</v>
      </c>
      <c r="B158" s="54"/>
      <c r="C158" s="27" t="s">
        <v>105</v>
      </c>
      <c r="D158" s="40">
        <f>-B142</f>
        <v>9500</v>
      </c>
      <c r="E158" s="27"/>
      <c r="F158" s="41"/>
      <c r="G158" s="48"/>
    </row>
    <row r="159" spans="1:7" ht="16" thickBot="1" x14ac:dyDescent="0.4">
      <c r="A159" s="38" t="s">
        <v>28</v>
      </c>
      <c r="B159" s="54">
        <f>100000</f>
        <v>100000</v>
      </c>
      <c r="C159" s="55" t="s">
        <v>93</v>
      </c>
      <c r="D159" s="47"/>
      <c r="E159" s="27"/>
      <c r="F159" s="41" t="s">
        <v>29</v>
      </c>
      <c r="G159" s="48"/>
    </row>
    <row r="160" spans="1:7" ht="16" thickBot="1" x14ac:dyDescent="0.4">
      <c r="A160" s="38"/>
      <c r="B160" s="56"/>
      <c r="C160" s="27"/>
      <c r="D160" s="50"/>
      <c r="E160" s="27"/>
      <c r="F160" s="36" t="s">
        <v>30</v>
      </c>
      <c r="G160" s="49">
        <f>G157-G159</f>
        <v>0</v>
      </c>
    </row>
    <row r="161" spans="1:7" ht="16" thickBot="1" x14ac:dyDescent="0.4">
      <c r="A161" s="51" t="s">
        <v>31</v>
      </c>
      <c r="B161" s="57">
        <f>SUM(B155:B160)</f>
        <v>100000</v>
      </c>
      <c r="C161" s="52" t="s">
        <v>31</v>
      </c>
      <c r="D161" s="50">
        <f>SUM(D156:D159)</f>
        <v>9500</v>
      </c>
      <c r="E161" s="27"/>
      <c r="F161" s="58"/>
      <c r="G161" s="48"/>
    </row>
    <row r="162" spans="1:7" x14ac:dyDescent="0.35">
      <c r="A162" s="38"/>
      <c r="B162" s="39"/>
      <c r="C162" s="27"/>
      <c r="D162" s="40"/>
      <c r="E162" s="27"/>
      <c r="F162" s="41" t="s">
        <v>32</v>
      </c>
      <c r="G162" s="48"/>
    </row>
    <row r="163" spans="1:7" x14ac:dyDescent="0.35">
      <c r="A163" s="38"/>
      <c r="B163" s="39"/>
      <c r="C163" s="27"/>
      <c r="D163" s="40"/>
      <c r="E163" s="27"/>
      <c r="F163" s="41" t="s">
        <v>33</v>
      </c>
      <c r="G163" s="59"/>
    </row>
    <row r="164" spans="1:7" ht="16" thickBot="1" x14ac:dyDescent="0.4">
      <c r="A164" s="38"/>
      <c r="B164" s="39"/>
      <c r="C164" s="27"/>
      <c r="D164" s="50"/>
      <c r="E164" s="27"/>
      <c r="F164" s="41"/>
      <c r="G164" s="48"/>
    </row>
    <row r="165" spans="1:7" ht="16" thickBot="1" x14ac:dyDescent="0.4">
      <c r="A165" s="51" t="s">
        <v>34</v>
      </c>
      <c r="B165" s="60">
        <f>B161+B153</f>
        <v>100000</v>
      </c>
      <c r="C165" s="52" t="s">
        <v>34</v>
      </c>
      <c r="D165" s="60">
        <f>D153+D161</f>
        <v>100000</v>
      </c>
      <c r="E165" s="27"/>
      <c r="F165" s="36" t="s">
        <v>35</v>
      </c>
      <c r="G165" s="49">
        <f>G155+G160-G162+G163</f>
        <v>90500</v>
      </c>
    </row>
    <row r="166" spans="1:7" ht="16" thickBot="1" x14ac:dyDescent="0.4">
      <c r="A166" s="33"/>
      <c r="B166" s="29"/>
      <c r="C166" s="34"/>
      <c r="D166" s="50"/>
      <c r="E166" s="27"/>
      <c r="F166" s="61"/>
      <c r="G166" s="62"/>
    </row>
  </sheetData>
  <mergeCells count="6">
    <mergeCell ref="A115:D115"/>
    <mergeCell ref="F115:G115"/>
    <mergeCell ref="A144:D144"/>
    <mergeCell ref="F144:G144"/>
    <mergeCell ref="A75:D75"/>
    <mergeCell ref="F75:G75"/>
  </mergeCells>
  <phoneticPr fontId="2" type="noConversion"/>
  <pageMargins left="0.75" right="0.75" top="1" bottom="1" header="0.4921259845" footer="0.492125984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 1</vt:lpstr>
    </vt:vector>
  </TitlesOfParts>
  <Company>universite paris1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Elisabeth ALBERTINI Albertini</cp:lastModifiedBy>
  <cp:lastPrinted>2013-04-03T07:18:05Z</cp:lastPrinted>
  <dcterms:created xsi:type="dcterms:W3CDTF">2009-10-22T07:05:42Z</dcterms:created>
  <dcterms:modified xsi:type="dcterms:W3CDTF">2026-02-14T14:23:44Z</dcterms:modified>
</cp:coreProperties>
</file>