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MAE UE Compta/MAE FI-FC soir^0JB exercice corrigé/"/>
    </mc:Choice>
  </mc:AlternateContent>
  <xr:revisionPtr revIDLastSave="32" documentId="13_ncr:1_{7D90969C-9A66-4F12-A0C7-54679094874A}" xr6:coauthVersionLast="47" xr6:coauthVersionMax="47" xr10:uidLastSave="{F4914719-9C3A-4BDE-81AD-E05296EC7A8E}"/>
  <bookViews>
    <workbookView xWindow="-110" yWindow="-110" windowWidth="22780" windowHeight="14540" tabRatio="500" activeTab="1" xr2:uid="{00000000-000D-0000-FFFF-FFFF00000000}"/>
  </bookViews>
  <sheets>
    <sheet name="Autoloc" sheetId="1" r:id="rId1"/>
    <sheet name="Mecano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4" i="1" l="1"/>
  <c r="D72" i="1"/>
  <c r="D69" i="1"/>
  <c r="D47" i="1"/>
  <c r="D60" i="1"/>
  <c r="D46" i="1"/>
  <c r="G38" i="1"/>
  <c r="C26" i="1"/>
  <c r="D73" i="1"/>
  <c r="D71" i="1"/>
  <c r="D70" i="1"/>
  <c r="G69" i="1"/>
  <c r="C4" i="1"/>
  <c r="C5" i="1"/>
  <c r="C16" i="1"/>
  <c r="C17" i="1"/>
  <c r="C27" i="1"/>
  <c r="G40" i="1"/>
  <c r="C69" i="1"/>
  <c r="G39" i="1"/>
  <c r="C60" i="1"/>
  <c r="C46" i="1"/>
  <c r="D48" i="1"/>
  <c r="E69" i="1"/>
  <c r="C70" i="1"/>
  <c r="E70" i="1"/>
  <c r="D16" i="1"/>
  <c r="E60" i="1"/>
  <c r="D49" i="1"/>
  <c r="D53" i="1"/>
  <c r="D55" i="1"/>
  <c r="D54" i="1"/>
  <c r="D52" i="1"/>
  <c r="D56" i="1"/>
  <c r="D50" i="1"/>
  <c r="D51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71" i="1"/>
  <c r="E71" i="1"/>
  <c r="C72" i="1"/>
  <c r="E72" i="1"/>
  <c r="C73" i="1"/>
  <c r="E73" i="1"/>
  <c r="C74" i="1"/>
  <c r="E74" i="1"/>
</calcChain>
</file>

<file path=xl/sharedStrings.xml><?xml version="1.0" encoding="utf-8"?>
<sst xmlns="http://schemas.openxmlformats.org/spreadsheetml/2006/main" count="115" uniqueCount="93">
  <si>
    <t>Rebut</t>
  </si>
  <si>
    <t>Transport</t>
  </si>
  <si>
    <t>Droits de douane</t>
  </si>
  <si>
    <t>Préparation du site</t>
  </si>
  <si>
    <t>Tests et réglages</t>
  </si>
  <si>
    <t>Formation des ouvriers</t>
  </si>
  <si>
    <t>Suivi administratif</t>
  </si>
  <si>
    <t>Inclus</t>
  </si>
  <si>
    <t>Non inclus</t>
  </si>
  <si>
    <t>Prix catalogue</t>
  </si>
  <si>
    <t>Intérêts</t>
  </si>
  <si>
    <t>Année</t>
  </si>
  <si>
    <t>Dotation</t>
  </si>
  <si>
    <t>VNC Fin</t>
  </si>
  <si>
    <t>VNC début</t>
  </si>
  <si>
    <t>Amortissement</t>
  </si>
  <si>
    <t>Remise 10%</t>
  </si>
  <si>
    <t>Prix Net</t>
  </si>
  <si>
    <t>Total</t>
  </si>
  <si>
    <t>Montant emprunté</t>
  </si>
  <si>
    <t>Taux</t>
  </si>
  <si>
    <t>Durée</t>
  </si>
  <si>
    <t>1/2 année</t>
  </si>
  <si>
    <t>b) Valeur entrée après financement</t>
  </si>
  <si>
    <t>2. Amortissement par composants</t>
  </si>
  <si>
    <t>Composante</t>
  </si>
  <si>
    <t>% Valeur immobilisée</t>
  </si>
  <si>
    <t>Valeur résiduelle</t>
  </si>
  <si>
    <t>Presse</t>
  </si>
  <si>
    <t>Linéaire</t>
  </si>
  <si>
    <t>10 ans</t>
  </si>
  <si>
    <t>Formes</t>
  </si>
  <si>
    <t>A l'UO</t>
  </si>
  <si>
    <t>Hydraulique</t>
  </si>
  <si>
    <t>5 ans</t>
  </si>
  <si>
    <t>Attention la première année est au prorata temporis, car la mise en service est en juillet</t>
  </si>
  <si>
    <t>Toles N</t>
  </si>
  <si>
    <t>Toles Total</t>
  </si>
  <si>
    <t>Coûts engagés pour l'acquisition</t>
  </si>
  <si>
    <t>1.a)</t>
  </si>
  <si>
    <t>Coût d'acquisition de la machine</t>
  </si>
  <si>
    <t>Traitement du coût de l'emprunt</t>
  </si>
  <si>
    <t>1.b)</t>
  </si>
  <si>
    <t>a) Coût d'acquisition à l'actif</t>
  </si>
  <si>
    <t>enregistrés en charges</t>
  </si>
  <si>
    <t>Montant à amortir (sur la base du calcul réalisé en 1.b.)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</si>
  <si>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</si>
  <si>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</si>
  <si>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</si>
  <si>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</si>
  <si>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</si>
  <si>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</si>
  <si>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</si>
  <si>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</si>
  <si>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</si>
  <si>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</si>
  <si>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</si>
  <si>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Calcul du dénominateur</t>
  </si>
  <si>
    <r>
      <t xml:space="preserve">      =&gt; </t>
    </r>
    <r>
      <rPr>
        <sz val="12"/>
        <color theme="1"/>
        <rFont val="Calibri"/>
        <family val="2"/>
        <scheme val="minor"/>
      </rPr>
      <t>Nombre t</t>
    </r>
    <r>
      <rPr>
        <sz val="12"/>
        <color theme="1"/>
        <rFont val="Calibri"/>
        <family val="2"/>
        <scheme val="minor"/>
      </rPr>
      <t>otal d</t>
    </r>
    <r>
      <rPr>
        <sz val="12"/>
        <color theme="1"/>
        <rFont val="Calibri"/>
        <family val="2"/>
        <scheme val="minor"/>
      </rPr>
      <t>'</t>
    </r>
    <r>
      <rPr>
        <sz val="12"/>
        <color theme="1"/>
        <rFont val="Calibri"/>
        <family val="2"/>
        <scheme val="minor"/>
      </rPr>
      <t>années</t>
    </r>
  </si>
  <si>
    <t>Amortissement du composant :  presse</t>
  </si>
  <si>
    <t>Amortissement du composant : formes</t>
  </si>
  <si>
    <t>Amortissement du composant hydraulique</t>
  </si>
  <si>
    <t>Mise au rebut (ancienne installation)</t>
  </si>
  <si>
    <t>Soit =  la valeur d'acquisition calculée en (1.a.) + les intérêts sur la période</t>
  </si>
  <si>
    <t>1.C</t>
  </si>
  <si>
    <t>Les dépenses incorporées au coût d'acquisition d'une immobilisation vont faire l'objet d'un amortissement sur la durée de vie de l'installation. Leur coût sera donc étalé sur plusieurs exercices.</t>
  </si>
  <si>
    <t>Les dépenses qui ne sont pas incorporées au coût d'acquisition sont comptabilisées en charges et impactent le résultat de l'exercice pour la totalité de leur montant.</t>
  </si>
  <si>
    <t>L'impact sur le résultat de ces dépenses incorporées au cout d'acquisition est donc lissé sur plusieurs exercices</t>
  </si>
  <si>
    <t>SOFTY</t>
  </si>
  <si>
    <t xml:space="preserve">Méthode Softy </t>
  </si>
  <si>
    <t>NB : la dotation à l'amortissement est une charge qui diminue le résultat de l'entreprise et qui diminue la valeur de l'actif au bilan</t>
  </si>
  <si>
    <t>Le projet de développement informatique remplit les 6 conditions d'activation des frais de développement définies par la norme IAS 38</t>
  </si>
  <si>
    <t>Donc, les dépenses doivent être comptabilisées à l'actif du bilan à compter de la date de satisfaction de ces critères, cad à partir du 1er avril N</t>
  </si>
  <si>
    <t>Avant cette date, les dépenses engagées (soit 13 K€) doivent être comptabilisées en charges</t>
  </si>
  <si>
    <t>Les frais généraux d'administration (3) et les frais de formation (4) sont exclus du coût d'entrée de l'immo incorporelle</t>
  </si>
  <si>
    <t>Ces frais d'un montant total de 12 K€ sont ainsi enregistrés dans les charges de l'exercice</t>
  </si>
  <si>
    <t>Au total, les dépenses activables sont les suivantes à fin de N</t>
  </si>
  <si>
    <t>en K€</t>
  </si>
  <si>
    <t>1. charges de personnel</t>
  </si>
  <si>
    <t>2. Frais direct d'exploitation</t>
  </si>
  <si>
    <t>Total des dépenses de développement à inscrire à l'actif (1) + (2) = 43 K€</t>
  </si>
  <si>
    <t>Restent en charges =&gt; 55 - 43 = 12 + 13 (sommes engagées du 1/01/N au 31/3/N) = 25</t>
  </si>
  <si>
    <t>Projet de R&amp;D</t>
  </si>
  <si>
    <t>La société ne peut pas inscrire à l'actif les frais de recherche.</t>
  </si>
  <si>
    <t>Les 900 000€ devront donc rester en charge</t>
  </si>
  <si>
    <t>Concernant les frais de développement, la société ne peut pas capitaliser ces frais avant qu'elle n'ait établi que son projet répond au critères d'activation</t>
  </si>
  <si>
    <t>Les tests ont été réalisés le 15/01/N+1 et les résultats connus le jour même</t>
  </si>
  <si>
    <t xml:space="preserve">Les dépenses de développement engagées en N doivent donc rester en charges. </t>
  </si>
  <si>
    <t>En effet, au 31/12/N, les frais de développement ne répondaient pas aux critères d'activation.</t>
  </si>
  <si>
    <t>Les frais de développement de N et ceux exposés au 01/01/N+1 au 15/01/N+1 devront rester en charges et il ne sera pas possible de les incorporer aux immobilisations par la suite.</t>
  </si>
  <si>
    <t xml:space="preserve">a) </t>
  </si>
  <si>
    <t>b. Dépenses engagées pour le nouveau procédé de fabrication</t>
  </si>
  <si>
    <r>
      <t xml:space="preserve">Seuls les frais engagés après le 15/01/N+1 seront portés à l'actif soit </t>
    </r>
    <r>
      <rPr>
        <b/>
        <sz val="12"/>
        <rFont val="Calibri"/>
        <family val="2"/>
        <scheme val="minor"/>
      </rPr>
      <t>800 000€ (3 000 000 - 1 900 000 - 300 000)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</si>
</sst>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* #,##0.00_)\ _€_ ;_ * \(#,##0.00\)\ _€_ ;_ * &quot;-&quot;??_)\ _€_ ;_ @_ "/>
    <numFmt numFmtId="166" formatCode="_-* #,##0\ _€_-;\-* #,##0\ _€_-;_-* &quot;-&quot;??\ _€_-;_-@_-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color rgb="FF008000"/>
      <name val="Calibri"/>
      <family val="2"/>
      <scheme val="minor"/>
    </font>
    <font>
      <sz val="12"/>
      <color rgb="FF008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1" applyFont="1"/>
    <xf numFmtId="164" fontId="4" fillId="0" borderId="0" xfId="1" applyFont="1" applyAlignment="1">
      <alignment horizontal="center"/>
    </xf>
    <xf numFmtId="164" fontId="4" fillId="0" borderId="0" xfId="1" applyFont="1"/>
    <xf numFmtId="164" fontId="8" fillId="0" borderId="0" xfId="1" applyFont="1"/>
    <xf numFmtId="164" fontId="9" fillId="0" borderId="0" xfId="1" applyFont="1"/>
    <xf numFmtId="164" fontId="10" fillId="0" borderId="0" xfId="1" applyFont="1"/>
    <xf numFmtId="164" fontId="8" fillId="0" borderId="0" xfId="1" applyFont="1" applyAlignment="1">
      <alignment horizontal="center"/>
    </xf>
    <xf numFmtId="164" fontId="11" fillId="0" borderId="0" xfId="1" applyFont="1"/>
    <xf numFmtId="164" fontId="10" fillId="0" borderId="1" xfId="1" applyFont="1" applyBorder="1" applyAlignment="1">
      <alignment horizontal="center"/>
    </xf>
    <xf numFmtId="164" fontId="10" fillId="0" borderId="2" xfId="1" applyFont="1" applyBorder="1" applyAlignment="1">
      <alignment horizontal="center" wrapText="1"/>
    </xf>
    <xf numFmtId="164" fontId="10" fillId="0" borderId="2" xfId="1" applyFont="1" applyBorder="1" applyAlignment="1">
      <alignment horizontal="center"/>
    </xf>
    <xf numFmtId="164" fontId="10" fillId="0" borderId="3" xfId="1" applyFont="1" applyBorder="1" applyAlignment="1">
      <alignment wrapText="1"/>
    </xf>
    <xf numFmtId="164" fontId="11" fillId="0" borderId="9" xfId="1" applyFont="1" applyBorder="1" applyAlignment="1">
      <alignment wrapText="1"/>
    </xf>
    <xf numFmtId="166" fontId="4" fillId="0" borderId="10" xfId="1" applyNumberFormat="1" applyFont="1" applyBorder="1"/>
    <xf numFmtId="166" fontId="4" fillId="0" borderId="11" xfId="1" applyNumberFormat="1" applyFont="1" applyBorder="1"/>
    <xf numFmtId="164" fontId="12" fillId="0" borderId="0" xfId="0" applyNumberFormat="1" applyFont="1"/>
    <xf numFmtId="164" fontId="10" fillId="0" borderId="0" xfId="0" applyNumberFormat="1" applyFont="1"/>
    <xf numFmtId="0" fontId="10" fillId="0" borderId="0" xfId="0" applyFont="1"/>
    <xf numFmtId="164" fontId="9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14" fillId="0" borderId="0" xfId="1" applyFont="1"/>
    <xf numFmtId="164" fontId="15" fillId="0" borderId="0" xfId="1" applyFont="1" applyAlignment="1">
      <alignment horizontal="center"/>
    </xf>
    <xf numFmtId="164" fontId="16" fillId="0" borderId="0" xfId="1" applyFont="1"/>
    <xf numFmtId="165" fontId="10" fillId="0" borderId="0" xfId="1" applyNumberFormat="1" applyFont="1" applyBorder="1"/>
    <xf numFmtId="164" fontId="9" fillId="0" borderId="12" xfId="1" applyFont="1" applyBorder="1"/>
    <xf numFmtId="164" fontId="1" fillId="0" borderId="0" xfId="1" applyFont="1"/>
    <xf numFmtId="166" fontId="1" fillId="0" borderId="0" xfId="1" applyNumberFormat="1" applyFont="1" applyAlignment="1">
      <alignment horizontal="center"/>
    </xf>
    <xf numFmtId="164" fontId="1" fillId="0" borderId="0" xfId="1" applyFont="1" applyBorder="1"/>
    <xf numFmtId="0" fontId="17" fillId="0" borderId="0" xfId="0" applyFont="1" applyAlignment="1">
      <alignment horizontal="justify" vertical="center"/>
    </xf>
    <xf numFmtId="164" fontId="1" fillId="0" borderId="0" xfId="1" applyFont="1" applyAlignment="1">
      <alignment horizontal="center"/>
    </xf>
    <xf numFmtId="166" fontId="1" fillId="0" borderId="0" xfId="1" applyNumberFormat="1" applyFont="1"/>
    <xf numFmtId="164" fontId="18" fillId="0" borderId="0" xfId="1" applyFont="1" applyAlignment="1">
      <alignment horizontal="left"/>
    </xf>
    <xf numFmtId="164" fontId="18" fillId="0" borderId="0" xfId="1" applyFont="1"/>
    <xf numFmtId="164" fontId="18" fillId="0" borderId="0" xfId="1" applyFont="1" applyAlignment="1">
      <alignment horizontal="right"/>
    </xf>
    <xf numFmtId="164" fontId="10" fillId="0" borderId="4" xfId="1" applyFont="1" applyBorder="1" applyAlignment="1">
      <alignment horizontal="left"/>
    </xf>
    <xf numFmtId="9" fontId="10" fillId="0" borderId="0" xfId="4" applyFont="1" applyBorder="1" applyAlignment="1">
      <alignment horizontal="center"/>
    </xf>
    <xf numFmtId="164" fontId="10" fillId="0" borderId="0" xfId="1" applyFont="1" applyBorder="1" applyAlignment="1">
      <alignment horizontal="center"/>
    </xf>
    <xf numFmtId="166" fontId="10" fillId="0" borderId="5" xfId="1" applyNumberFormat="1" applyFont="1" applyBorder="1"/>
    <xf numFmtId="164" fontId="10" fillId="0" borderId="5" xfId="1" applyFont="1" applyBorder="1"/>
    <xf numFmtId="164" fontId="10" fillId="0" borderId="6" xfId="1" applyFont="1" applyBorder="1" applyAlignment="1">
      <alignment horizontal="left"/>
    </xf>
    <xf numFmtId="9" fontId="10" fillId="0" borderId="7" xfId="4" applyFont="1" applyBorder="1" applyAlignment="1">
      <alignment horizontal="center"/>
    </xf>
    <xf numFmtId="164" fontId="10" fillId="0" borderId="8" xfId="1" applyFont="1" applyBorder="1"/>
    <xf numFmtId="164" fontId="10" fillId="0" borderId="0" xfId="1" applyFont="1" applyAlignment="1">
      <alignment horizontal="left"/>
    </xf>
    <xf numFmtId="164" fontId="10" fillId="0" borderId="0" xfId="1" applyFont="1" applyAlignment="1">
      <alignment horizontal="right"/>
    </xf>
    <xf numFmtId="164" fontId="19" fillId="0" borderId="0" xfId="1" applyFont="1"/>
    <xf numFmtId="164" fontId="0" fillId="0" borderId="0" xfId="1" applyFont="1" applyAlignment="1">
      <alignment horizontal="center"/>
    </xf>
    <xf numFmtId="164" fontId="10" fillId="0" borderId="7" xfId="1" applyFont="1" applyBorder="1" applyAlignment="1">
      <alignment horizontal="center"/>
    </xf>
    <xf numFmtId="166" fontId="9" fillId="0" borderId="0" xfId="1" applyNumberFormat="1" applyFont="1" applyAlignment="1">
      <alignment horizontal="center"/>
    </xf>
    <xf numFmtId="164" fontId="13" fillId="0" borderId="0" xfId="1" applyFont="1"/>
    <xf numFmtId="164" fontId="20" fillId="0" borderId="0" xfId="1" applyFont="1"/>
    <xf numFmtId="164" fontId="9" fillId="0" borderId="0" xfId="1" applyFont="1" applyAlignment="1">
      <alignment horizontal="center"/>
    </xf>
  </cellXfs>
  <cellStyles count="35">
    <cellStyle name="Lien hypertexte" xfId="2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3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Milliers" xfId="1" builtinId="3"/>
    <cellStyle name="Normal" xfId="0" builtinId="0"/>
    <cellStyle name="Pourcentage" xfId="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opLeftCell="A52" zoomScale="145" zoomScaleNormal="145" workbookViewId="0">
      <selection activeCell="D75" sqref="D75"/>
    </sheetView>
  </sheetViews>
  <sheetFormatPr baseColWidth="10" defaultColWidth="10.83203125" defaultRowHeight="15.5" x14ac:dyDescent="0.35"/>
  <cols>
    <col min="1" max="1" width="10.83203125" style="35"/>
    <col min="2" max="2" width="20.9140625" style="35" customWidth="1"/>
    <col min="3" max="3" width="14.83203125" style="35" bestFit="1" customWidth="1"/>
    <col min="4" max="4" width="23.6640625" style="35" bestFit="1" customWidth="1"/>
    <col min="5" max="5" width="19" style="35" customWidth="1"/>
    <col min="6" max="6" width="15.33203125" style="35" bestFit="1" customWidth="1"/>
    <col min="7" max="7" width="21.9140625" style="35" customWidth="1"/>
    <col min="8" max="8" width="14.5" style="35" bestFit="1" customWidth="1"/>
    <col min="9" max="10" width="10.83203125" style="35"/>
    <col min="11" max="11" width="14.5" style="35" bestFit="1" customWidth="1"/>
    <col min="12" max="12" width="12.83203125" style="35" bestFit="1" customWidth="1"/>
    <col min="13" max="16384" width="10.83203125" style="35"/>
  </cols>
  <sheetData>
    <row r="1" spans="1:15" ht="18.5" x14ac:dyDescent="0.45">
      <c r="A1" s="30" t="s">
        <v>39</v>
      </c>
      <c r="B1" s="5" t="s">
        <v>40</v>
      </c>
    </row>
    <row r="2" spans="1:15" x14ac:dyDescent="0.35">
      <c r="B2" s="5"/>
    </row>
    <row r="3" spans="1:15" x14ac:dyDescent="0.35">
      <c r="B3" s="6" t="s">
        <v>9</v>
      </c>
      <c r="C3" s="36">
        <v>2000000</v>
      </c>
      <c r="H3" s="21"/>
      <c r="I3" s="21"/>
      <c r="J3" s="21"/>
      <c r="K3" s="22"/>
      <c r="L3" s="22"/>
      <c r="M3" s="22"/>
      <c r="N3" s="22"/>
      <c r="O3" s="37"/>
    </row>
    <row r="4" spans="1:15" x14ac:dyDescent="0.35">
      <c r="B4" s="6" t="s">
        <v>16</v>
      </c>
      <c r="C4" s="36">
        <f>C3*10%</f>
        <v>200000</v>
      </c>
      <c r="H4" s="22"/>
      <c r="I4" s="22"/>
      <c r="J4" s="22"/>
      <c r="K4" s="22"/>
      <c r="L4" s="22"/>
      <c r="M4" s="22"/>
      <c r="N4" s="22"/>
      <c r="O4" s="37"/>
    </row>
    <row r="5" spans="1:15" x14ac:dyDescent="0.35">
      <c r="B5" s="3" t="s">
        <v>17</v>
      </c>
      <c r="C5" s="20">
        <f>C3-C4</f>
        <v>1800000</v>
      </c>
      <c r="H5" s="23"/>
      <c r="I5" s="23"/>
      <c r="J5" s="23"/>
      <c r="K5" s="23"/>
      <c r="L5" s="23"/>
      <c r="M5" s="23"/>
      <c r="N5" s="23"/>
      <c r="O5" s="37"/>
    </row>
    <row r="6" spans="1:15" x14ac:dyDescent="0.35">
      <c r="H6" s="26"/>
      <c r="I6" s="26"/>
      <c r="J6" s="26"/>
      <c r="K6" s="27"/>
      <c r="L6" s="23"/>
      <c r="M6" s="23"/>
      <c r="N6" s="23"/>
      <c r="O6" s="37"/>
    </row>
    <row r="7" spans="1:15" x14ac:dyDescent="0.35">
      <c r="B7" s="3" t="s">
        <v>38</v>
      </c>
      <c r="C7" s="7" t="s">
        <v>7</v>
      </c>
      <c r="D7" s="7" t="s">
        <v>8</v>
      </c>
      <c r="H7" s="26"/>
      <c r="I7" s="26"/>
      <c r="J7" s="26"/>
      <c r="K7" s="27"/>
      <c r="L7" s="23"/>
      <c r="M7" s="23"/>
      <c r="N7" s="23"/>
      <c r="O7" s="37"/>
    </row>
    <row r="8" spans="1:15" x14ac:dyDescent="0.35">
      <c r="B8" s="38" t="s">
        <v>1</v>
      </c>
      <c r="C8" s="39">
        <v>27000</v>
      </c>
      <c r="D8" s="39"/>
      <c r="H8" s="24"/>
      <c r="I8" s="24"/>
      <c r="J8" s="24"/>
      <c r="K8" s="24"/>
      <c r="L8" s="24"/>
      <c r="M8" s="24"/>
      <c r="N8" s="24"/>
      <c r="O8" s="37"/>
    </row>
    <row r="9" spans="1:15" x14ac:dyDescent="0.35">
      <c r="B9" s="38" t="s">
        <v>62</v>
      </c>
      <c r="C9" s="39"/>
      <c r="D9" s="39">
        <v>15000</v>
      </c>
      <c r="H9" s="37"/>
      <c r="I9" s="37"/>
      <c r="J9" s="37"/>
      <c r="K9" s="37"/>
      <c r="L9" s="37"/>
      <c r="M9" s="37"/>
      <c r="N9" s="37"/>
      <c r="O9" s="37"/>
    </row>
    <row r="10" spans="1:15" x14ac:dyDescent="0.35">
      <c r="B10" s="38" t="s">
        <v>2</v>
      </c>
      <c r="C10" s="39">
        <v>5000</v>
      </c>
      <c r="D10" s="39"/>
      <c r="H10" s="37"/>
      <c r="I10" s="37"/>
      <c r="J10" s="37"/>
      <c r="K10" s="37"/>
      <c r="L10" s="37"/>
      <c r="M10" s="37"/>
      <c r="N10" s="37"/>
      <c r="O10" s="37"/>
    </row>
    <row r="11" spans="1:15" x14ac:dyDescent="0.35">
      <c r="B11" s="38" t="s">
        <v>3</v>
      </c>
      <c r="C11" s="39">
        <v>20000</v>
      </c>
      <c r="D11" s="39"/>
      <c r="H11" s="37"/>
      <c r="I11" s="37"/>
      <c r="J11" s="37"/>
      <c r="K11" s="37"/>
      <c r="L11" s="37"/>
      <c r="M11" s="37"/>
      <c r="N11" s="37"/>
      <c r="O11" s="37"/>
    </row>
    <row r="12" spans="1:15" x14ac:dyDescent="0.35">
      <c r="B12" s="38" t="s">
        <v>4</v>
      </c>
      <c r="C12" s="39">
        <v>42000</v>
      </c>
      <c r="D12" s="39"/>
      <c r="H12" s="25"/>
      <c r="I12" s="25"/>
      <c r="J12" s="25"/>
      <c r="K12" s="25"/>
      <c r="L12" s="25"/>
      <c r="M12" s="25"/>
      <c r="N12" s="25"/>
      <c r="O12" s="37"/>
    </row>
    <row r="13" spans="1:15" x14ac:dyDescent="0.35">
      <c r="B13" s="38" t="s">
        <v>5</v>
      </c>
      <c r="C13" s="39"/>
      <c r="D13" s="39">
        <v>23000</v>
      </c>
      <c r="H13" s="28"/>
      <c r="I13" s="28"/>
      <c r="J13" s="28"/>
      <c r="K13" s="29"/>
      <c r="L13" s="25"/>
      <c r="M13" s="25"/>
      <c r="N13" s="25"/>
      <c r="O13" s="37"/>
    </row>
    <row r="14" spans="1:15" x14ac:dyDescent="0.35">
      <c r="B14" s="38" t="s">
        <v>6</v>
      </c>
      <c r="C14" s="39"/>
      <c r="D14" s="39">
        <v>12000</v>
      </c>
      <c r="H14" s="28"/>
      <c r="I14" s="28"/>
      <c r="J14" s="28"/>
      <c r="K14" s="29"/>
      <c r="L14" s="25"/>
      <c r="M14" s="25"/>
      <c r="N14" s="25"/>
      <c r="O14" s="37"/>
    </row>
    <row r="15" spans="1:15" x14ac:dyDescent="0.35">
      <c r="B15" s="38" t="s">
        <v>0</v>
      </c>
      <c r="C15" s="39"/>
      <c r="D15" s="39">
        <v>83000</v>
      </c>
      <c r="H15" s="17"/>
      <c r="I15" s="18"/>
      <c r="J15" s="17"/>
      <c r="K15" s="17"/>
      <c r="L15" s="18"/>
      <c r="M15" s="18"/>
      <c r="N15" s="18"/>
      <c r="O15" s="37"/>
    </row>
    <row r="16" spans="1:15" x14ac:dyDescent="0.35">
      <c r="B16" s="4" t="s">
        <v>18</v>
      </c>
      <c r="C16" s="7">
        <f>SUM(C8:C15)</f>
        <v>94000</v>
      </c>
      <c r="D16" s="31">
        <f>SUM(D8:D15)</f>
        <v>133000</v>
      </c>
      <c r="E16" s="32" t="s">
        <v>44</v>
      </c>
      <c r="H16" s="37"/>
      <c r="I16" s="37"/>
      <c r="J16" s="37"/>
      <c r="K16" s="37"/>
      <c r="L16" s="37"/>
      <c r="M16" s="37"/>
      <c r="N16" s="37"/>
      <c r="O16" s="37"/>
    </row>
    <row r="17" spans="1:15" x14ac:dyDescent="0.35">
      <c r="B17" s="8" t="s">
        <v>43</v>
      </c>
      <c r="C17" s="19">
        <f>C5+C16</f>
        <v>1894000</v>
      </c>
      <c r="D17" s="7"/>
      <c r="H17" s="37"/>
      <c r="I17" s="37"/>
      <c r="J17" s="37"/>
      <c r="K17" s="37"/>
      <c r="L17" s="37"/>
      <c r="M17" s="37"/>
      <c r="N17" s="37"/>
      <c r="O17" s="37"/>
    </row>
    <row r="18" spans="1:15" x14ac:dyDescent="0.35">
      <c r="B18" s="8"/>
      <c r="C18" s="2"/>
      <c r="D18" s="7"/>
      <c r="H18" s="37"/>
      <c r="I18" s="37"/>
      <c r="J18" s="37"/>
      <c r="K18" s="37"/>
      <c r="L18" s="37"/>
      <c r="M18" s="37"/>
      <c r="N18" s="37"/>
      <c r="O18" s="37"/>
    </row>
    <row r="19" spans="1:15" x14ac:dyDescent="0.35">
      <c r="B19" s="8"/>
      <c r="C19" s="2"/>
      <c r="D19" s="7"/>
      <c r="H19" s="37"/>
      <c r="I19" s="37"/>
      <c r="J19" s="37"/>
      <c r="K19" s="37"/>
      <c r="L19" s="37"/>
      <c r="M19" s="37"/>
      <c r="N19" s="37"/>
      <c r="O19" s="37"/>
    </row>
    <row r="20" spans="1:15" x14ac:dyDescent="0.35">
      <c r="H20" s="37"/>
    </row>
    <row r="21" spans="1:15" x14ac:dyDescent="0.35">
      <c r="A21" s="5" t="s">
        <v>42</v>
      </c>
      <c r="B21" s="3" t="s">
        <v>41</v>
      </c>
      <c r="H21" s="37"/>
    </row>
    <row r="22" spans="1:15" x14ac:dyDescent="0.35">
      <c r="B22" s="35" t="s">
        <v>19</v>
      </c>
      <c r="C22" s="40">
        <v>1500000</v>
      </c>
      <c r="H22" s="37"/>
    </row>
    <row r="23" spans="1:15" x14ac:dyDescent="0.35">
      <c r="B23" s="35" t="s">
        <v>20</v>
      </c>
      <c r="C23" s="35">
        <v>0.08</v>
      </c>
      <c r="H23" s="25"/>
    </row>
    <row r="24" spans="1:15" x14ac:dyDescent="0.35">
      <c r="B24" s="35" t="s">
        <v>21</v>
      </c>
      <c r="C24" s="35">
        <v>0.5</v>
      </c>
      <c r="D24" s="35" t="s">
        <v>22</v>
      </c>
      <c r="H24" s="28"/>
    </row>
    <row r="25" spans="1:15" x14ac:dyDescent="0.35">
      <c r="H25" s="28"/>
    </row>
    <row r="26" spans="1:15" x14ac:dyDescent="0.35">
      <c r="B26" s="35" t="s">
        <v>10</v>
      </c>
      <c r="C26" s="35">
        <f>C22*C23*C24</f>
        <v>60000</v>
      </c>
      <c r="H26" s="17"/>
    </row>
    <row r="27" spans="1:15" x14ac:dyDescent="0.35">
      <c r="B27" s="3" t="s">
        <v>23</v>
      </c>
      <c r="C27" s="34">
        <f>C17+C26</f>
        <v>1954000</v>
      </c>
      <c r="D27" s="41" t="s">
        <v>63</v>
      </c>
      <c r="E27" s="42"/>
      <c r="H27" s="37"/>
    </row>
    <row r="28" spans="1:15" x14ac:dyDescent="0.35">
      <c r="D28" s="43"/>
      <c r="E28" s="42"/>
      <c r="H28" s="37"/>
    </row>
    <row r="29" spans="1:15" x14ac:dyDescent="0.35">
      <c r="D29" s="43"/>
      <c r="E29" s="42"/>
      <c r="H29" s="37"/>
    </row>
    <row r="30" spans="1:15" x14ac:dyDescent="0.35">
      <c r="A30" s="1" t="s">
        <v>64</v>
      </c>
      <c r="B30" s="5" t="s">
        <v>65</v>
      </c>
      <c r="D30" s="43"/>
      <c r="E30" s="42"/>
      <c r="H30" s="37"/>
    </row>
    <row r="31" spans="1:15" x14ac:dyDescent="0.35">
      <c r="A31" s="1"/>
      <c r="B31" s="5" t="s">
        <v>67</v>
      </c>
      <c r="D31" s="43"/>
      <c r="E31" s="42"/>
      <c r="H31" s="37"/>
    </row>
    <row r="32" spans="1:15" x14ac:dyDescent="0.35">
      <c r="A32" s="1"/>
      <c r="B32" s="5" t="s">
        <v>66</v>
      </c>
      <c r="D32" s="43"/>
      <c r="E32" s="42"/>
      <c r="H32" s="37"/>
    </row>
    <row r="33" spans="1:8" x14ac:dyDescent="0.35">
      <c r="A33" s="1"/>
      <c r="D33" s="43"/>
      <c r="E33" s="42"/>
      <c r="H33" s="37"/>
    </row>
    <row r="34" spans="1:8" x14ac:dyDescent="0.35">
      <c r="A34" s="1"/>
      <c r="D34" s="43"/>
      <c r="E34" s="42"/>
      <c r="H34" s="37"/>
    </row>
    <row r="35" spans="1:8" x14ac:dyDescent="0.35">
      <c r="B35" s="60" t="s">
        <v>24</v>
      </c>
      <c r="C35" s="60"/>
      <c r="D35" s="60"/>
      <c r="E35" s="60"/>
    </row>
    <row r="36" spans="1:8" x14ac:dyDescent="0.35">
      <c r="B36" s="19"/>
      <c r="C36" s="19"/>
      <c r="D36" s="19"/>
      <c r="E36" s="19"/>
    </row>
    <row r="37" spans="1:8" ht="31" x14ac:dyDescent="0.35">
      <c r="B37" s="9" t="s">
        <v>25</v>
      </c>
      <c r="C37" s="10" t="s">
        <v>26</v>
      </c>
      <c r="D37" s="11" t="s">
        <v>15</v>
      </c>
      <c r="E37" s="11" t="s">
        <v>21</v>
      </c>
      <c r="F37" s="12" t="s">
        <v>27</v>
      </c>
      <c r="G37" s="13" t="s">
        <v>45</v>
      </c>
    </row>
    <row r="38" spans="1:8" x14ac:dyDescent="0.35">
      <c r="B38" s="44" t="s">
        <v>28</v>
      </c>
      <c r="C38" s="45">
        <v>0.5</v>
      </c>
      <c r="D38" s="46" t="s">
        <v>29</v>
      </c>
      <c r="E38" s="46" t="s">
        <v>30</v>
      </c>
      <c r="F38" s="47">
        <v>50000</v>
      </c>
      <c r="G38" s="14">
        <f>C27*C38</f>
        <v>977000</v>
      </c>
    </row>
    <row r="39" spans="1:8" x14ac:dyDescent="0.35">
      <c r="B39" s="44" t="s">
        <v>31</v>
      </c>
      <c r="C39" s="45">
        <v>0.3</v>
      </c>
      <c r="D39" s="46" t="s">
        <v>32</v>
      </c>
      <c r="E39" s="46"/>
      <c r="F39" s="48">
        <v>0</v>
      </c>
      <c r="G39" s="14">
        <f>C27*C39</f>
        <v>586200</v>
      </c>
    </row>
    <row r="40" spans="1:8" x14ac:dyDescent="0.35">
      <c r="B40" s="49" t="s">
        <v>33</v>
      </c>
      <c r="C40" s="50">
        <v>0.2</v>
      </c>
      <c r="D40" s="56" t="s">
        <v>68</v>
      </c>
      <c r="E40" s="56" t="s">
        <v>34</v>
      </c>
      <c r="F40" s="51">
        <v>0</v>
      </c>
      <c r="G40" s="15">
        <f>C27*C40</f>
        <v>390800</v>
      </c>
    </row>
    <row r="41" spans="1:8" x14ac:dyDescent="0.35">
      <c r="B41" s="52"/>
      <c r="C41" s="6"/>
      <c r="D41" s="53"/>
      <c r="E41" s="6"/>
      <c r="F41" s="6"/>
      <c r="G41" s="40"/>
    </row>
    <row r="42" spans="1:8" x14ac:dyDescent="0.35">
      <c r="B42" s="54" t="s">
        <v>35</v>
      </c>
      <c r="C42" s="6"/>
      <c r="D42" s="6"/>
      <c r="E42" s="6"/>
      <c r="F42" s="6"/>
    </row>
    <row r="44" spans="1:8" x14ac:dyDescent="0.35">
      <c r="B44" s="3" t="s">
        <v>59</v>
      </c>
    </row>
    <row r="45" spans="1:8" x14ac:dyDescent="0.35">
      <c r="B45" s="2" t="s">
        <v>11</v>
      </c>
      <c r="C45" s="2" t="s">
        <v>14</v>
      </c>
      <c r="D45" s="2" t="s">
        <v>12</v>
      </c>
      <c r="E45" s="2" t="s">
        <v>13</v>
      </c>
    </row>
    <row r="46" spans="1:8" x14ac:dyDescent="0.35">
      <c r="B46" s="40" t="s">
        <v>46</v>
      </c>
      <c r="C46" s="35">
        <f>G38</f>
        <v>977000</v>
      </c>
      <c r="D46" s="5">
        <f>(($C$46-50000)/10)*0.5</f>
        <v>46350</v>
      </c>
      <c r="E46" s="35">
        <f>C46-D46</f>
        <v>930650</v>
      </c>
    </row>
    <row r="47" spans="1:8" x14ac:dyDescent="0.35">
      <c r="B47" s="40" t="s">
        <v>47</v>
      </c>
      <c r="C47" s="35">
        <f>E46</f>
        <v>930650</v>
      </c>
      <c r="D47" s="35">
        <f>($C$46-50000)/10</f>
        <v>92700</v>
      </c>
      <c r="E47" s="35">
        <f t="shared" ref="E47:E55" si="0">C47-D47</f>
        <v>837950</v>
      </c>
    </row>
    <row r="48" spans="1:8" x14ac:dyDescent="0.35">
      <c r="B48" s="40" t="s">
        <v>48</v>
      </c>
      <c r="C48" s="35">
        <f t="shared" ref="C48:C55" si="1">E47</f>
        <v>837950</v>
      </c>
      <c r="D48" s="35">
        <f>($C$46-50000)/10</f>
        <v>92700</v>
      </c>
      <c r="E48" s="35">
        <f t="shared" si="0"/>
        <v>745250</v>
      </c>
    </row>
    <row r="49" spans="2:12" x14ac:dyDescent="0.35">
      <c r="B49" s="40" t="s">
        <v>49</v>
      </c>
      <c r="C49" s="35">
        <f t="shared" si="1"/>
        <v>745250</v>
      </c>
      <c r="D49" s="35">
        <f t="shared" ref="D49:D55" si="2">($C$46-50000)/10</f>
        <v>92700</v>
      </c>
      <c r="E49" s="35">
        <f t="shared" si="0"/>
        <v>652550</v>
      </c>
      <c r="I49" s="25"/>
      <c r="J49" s="25"/>
      <c r="K49" s="25"/>
      <c r="L49" s="25"/>
    </row>
    <row r="50" spans="2:12" x14ac:dyDescent="0.35">
      <c r="B50" s="40" t="s">
        <v>50</v>
      </c>
      <c r="C50" s="35">
        <f t="shared" si="1"/>
        <v>652550</v>
      </c>
      <c r="D50" s="35">
        <f t="shared" si="2"/>
        <v>92700</v>
      </c>
      <c r="E50" s="35">
        <f t="shared" si="0"/>
        <v>559850</v>
      </c>
      <c r="I50" s="29"/>
      <c r="J50" s="25"/>
      <c r="K50" s="25"/>
      <c r="L50" s="25"/>
    </row>
    <row r="51" spans="2:12" x14ac:dyDescent="0.35">
      <c r="B51" s="40" t="s">
        <v>51</v>
      </c>
      <c r="C51" s="35">
        <f t="shared" si="1"/>
        <v>559850</v>
      </c>
      <c r="D51" s="35">
        <f t="shared" si="2"/>
        <v>92700</v>
      </c>
      <c r="E51" s="35">
        <f t="shared" si="0"/>
        <v>467150</v>
      </c>
      <c r="I51" s="29"/>
      <c r="J51" s="25"/>
      <c r="K51" s="25"/>
      <c r="L51" s="25"/>
    </row>
    <row r="52" spans="2:12" x14ac:dyDescent="0.35">
      <c r="B52" s="40" t="s">
        <v>52</v>
      </c>
      <c r="C52" s="35">
        <f t="shared" si="1"/>
        <v>467150</v>
      </c>
      <c r="D52" s="35">
        <f t="shared" si="2"/>
        <v>92700</v>
      </c>
      <c r="E52" s="35">
        <f t="shared" si="0"/>
        <v>374450</v>
      </c>
      <c r="I52" s="17"/>
      <c r="J52" s="18"/>
      <c r="K52" s="18"/>
      <c r="L52" s="18"/>
    </row>
    <row r="53" spans="2:12" x14ac:dyDescent="0.35">
      <c r="B53" s="40" t="s">
        <v>53</v>
      </c>
      <c r="C53" s="35">
        <f t="shared" si="1"/>
        <v>374450</v>
      </c>
      <c r="D53" s="35">
        <f t="shared" si="2"/>
        <v>92700</v>
      </c>
      <c r="E53" s="35">
        <f t="shared" si="0"/>
        <v>281750</v>
      </c>
      <c r="I53" s="17"/>
      <c r="J53" s="18"/>
      <c r="K53" s="18"/>
      <c r="L53" s="18"/>
    </row>
    <row r="54" spans="2:12" x14ac:dyDescent="0.35">
      <c r="B54" s="40" t="s">
        <v>54</v>
      </c>
      <c r="C54" s="35">
        <f t="shared" si="1"/>
        <v>281750</v>
      </c>
      <c r="D54" s="35">
        <f t="shared" si="2"/>
        <v>92700</v>
      </c>
      <c r="E54" s="35">
        <f t="shared" si="0"/>
        <v>189050</v>
      </c>
      <c r="I54" s="37"/>
      <c r="J54" s="37"/>
      <c r="K54" s="37"/>
      <c r="L54" s="37"/>
    </row>
    <row r="55" spans="2:12" x14ac:dyDescent="0.35">
      <c r="B55" s="40" t="s">
        <v>55</v>
      </c>
      <c r="C55" s="35">
        <f t="shared" si="1"/>
        <v>189050</v>
      </c>
      <c r="D55" s="35">
        <f t="shared" si="2"/>
        <v>92700</v>
      </c>
      <c r="E55" s="35">
        <f t="shared" si="0"/>
        <v>96350</v>
      </c>
      <c r="I55" s="25"/>
      <c r="J55" s="25"/>
      <c r="K55" s="25"/>
      <c r="L55" s="25"/>
    </row>
    <row r="56" spans="2:12" x14ac:dyDescent="0.35">
      <c r="B56" s="40" t="s">
        <v>56</v>
      </c>
      <c r="C56" s="35">
        <f>E55</f>
        <v>96350</v>
      </c>
      <c r="D56" s="35">
        <f>(($C$46-50000)/10)*0.5</f>
        <v>46350</v>
      </c>
      <c r="E56" s="35">
        <f>C56-D56</f>
        <v>50000</v>
      </c>
      <c r="I56" s="29"/>
      <c r="J56" s="25"/>
      <c r="K56" s="25"/>
      <c r="L56" s="25"/>
    </row>
    <row r="57" spans="2:12" x14ac:dyDescent="0.35">
      <c r="I57" s="29"/>
      <c r="J57" s="25"/>
      <c r="K57" s="25"/>
      <c r="L57" s="25"/>
    </row>
    <row r="58" spans="2:12" x14ac:dyDescent="0.35">
      <c r="B58" s="3" t="s">
        <v>60</v>
      </c>
      <c r="I58" s="17"/>
      <c r="J58" s="18"/>
      <c r="K58" s="18"/>
      <c r="L58" s="33"/>
    </row>
    <row r="59" spans="2:12" x14ac:dyDescent="0.35">
      <c r="B59" s="2" t="s">
        <v>11</v>
      </c>
      <c r="C59" s="2" t="s">
        <v>14</v>
      </c>
      <c r="D59" s="2" t="s">
        <v>12</v>
      </c>
      <c r="E59" s="2" t="s">
        <v>13</v>
      </c>
    </row>
    <row r="60" spans="2:12" x14ac:dyDescent="0.35">
      <c r="B60" s="40" t="s">
        <v>46</v>
      </c>
      <c r="C60" s="35">
        <f>G39</f>
        <v>586200</v>
      </c>
      <c r="D60" s="5">
        <f>C60*(H60/H61)</f>
        <v>35172</v>
      </c>
      <c r="E60" s="35">
        <f>C60-D60</f>
        <v>551028</v>
      </c>
      <c r="G60" s="35" t="s">
        <v>36</v>
      </c>
      <c r="H60" s="40">
        <v>75000</v>
      </c>
      <c r="I60" s="16"/>
      <c r="J60" s="16"/>
      <c r="K60" s="16"/>
    </row>
    <row r="61" spans="2:12" x14ac:dyDescent="0.35">
      <c r="B61" s="40" t="s">
        <v>47</v>
      </c>
      <c r="G61" s="35" t="s">
        <v>37</v>
      </c>
      <c r="H61" s="40">
        <v>1250000</v>
      </c>
      <c r="I61" s="16"/>
      <c r="J61" s="16"/>
      <c r="K61" s="16"/>
    </row>
    <row r="62" spans="2:12" x14ac:dyDescent="0.35">
      <c r="B62" s="40" t="s">
        <v>48</v>
      </c>
      <c r="H62" s="40"/>
      <c r="I62" s="16"/>
      <c r="J62" s="16"/>
      <c r="K62" s="16"/>
    </row>
    <row r="63" spans="2:12" x14ac:dyDescent="0.35">
      <c r="B63" s="40" t="s">
        <v>49</v>
      </c>
      <c r="I63" s="16"/>
      <c r="J63" s="16"/>
      <c r="K63" s="16"/>
    </row>
    <row r="64" spans="2:12" x14ac:dyDescent="0.35">
      <c r="B64" s="40" t="s">
        <v>50</v>
      </c>
      <c r="I64" s="16"/>
      <c r="J64" s="16"/>
      <c r="K64" s="16"/>
    </row>
    <row r="65" spans="2:11" x14ac:dyDescent="0.35">
      <c r="I65" s="16"/>
      <c r="J65" s="16"/>
      <c r="K65" s="16"/>
    </row>
    <row r="66" spans="2:11" x14ac:dyDescent="0.35">
      <c r="B66" s="3" t="s">
        <v>61</v>
      </c>
      <c r="I66" s="16"/>
      <c r="J66" s="16"/>
      <c r="K66" s="16"/>
    </row>
    <row r="67" spans="2:11" x14ac:dyDescent="0.35">
      <c r="B67" s="1" t="s">
        <v>69</v>
      </c>
      <c r="G67" s="55" t="s">
        <v>57</v>
      </c>
    </row>
    <row r="68" spans="2:11" x14ac:dyDescent="0.35">
      <c r="B68" s="2" t="s">
        <v>11</v>
      </c>
      <c r="C68" s="2" t="s">
        <v>14</v>
      </c>
      <c r="D68" s="2" t="s">
        <v>12</v>
      </c>
      <c r="E68" s="2" t="s">
        <v>13</v>
      </c>
      <c r="G68" s="55" t="s">
        <v>58</v>
      </c>
    </row>
    <row r="69" spans="2:11" x14ac:dyDescent="0.35">
      <c r="B69" s="40" t="s">
        <v>46</v>
      </c>
      <c r="C69" s="35">
        <f>G40</f>
        <v>390800</v>
      </c>
      <c r="D69" s="5">
        <f>($C$69*(5/15))*0.5</f>
        <v>65133.333333333328</v>
      </c>
      <c r="E69" s="35">
        <f>C69-D69</f>
        <v>325666.66666666669</v>
      </c>
      <c r="F69" s="35" t="s">
        <v>22</v>
      </c>
      <c r="G69" s="57">
        <f>5+4+3+2+1</f>
        <v>15</v>
      </c>
    </row>
    <row r="70" spans="2:11" x14ac:dyDescent="0.35">
      <c r="B70" s="40" t="s">
        <v>47</v>
      </c>
      <c r="C70" s="35">
        <f>E69</f>
        <v>325666.66666666669</v>
      </c>
      <c r="D70" s="35">
        <f>$C$69*(4.5/15)</f>
        <v>117240</v>
      </c>
      <c r="E70" s="35">
        <f>C70-D70</f>
        <v>208426.66666666669</v>
      </c>
    </row>
    <row r="71" spans="2:11" x14ac:dyDescent="0.35">
      <c r="B71" s="40" t="s">
        <v>48</v>
      </c>
      <c r="C71" s="35">
        <f t="shared" ref="C71:C73" si="3">E70</f>
        <v>208426.66666666669</v>
      </c>
      <c r="D71" s="35">
        <f>$C$69*(3.5/15)</f>
        <v>91186.666666666672</v>
      </c>
      <c r="E71" s="35">
        <f t="shared" ref="E71:E73" si="4">C71-D71</f>
        <v>117240.00000000001</v>
      </c>
    </row>
    <row r="72" spans="2:11" x14ac:dyDescent="0.35">
      <c r="B72" s="40" t="s">
        <v>49</v>
      </c>
      <c r="C72" s="35">
        <f t="shared" si="3"/>
        <v>117240.00000000001</v>
      </c>
      <c r="D72" s="35">
        <f>$C$69*(2.5/15)</f>
        <v>65133.333333333328</v>
      </c>
      <c r="E72" s="35">
        <f t="shared" si="4"/>
        <v>52106.666666666686</v>
      </c>
    </row>
    <row r="73" spans="2:11" x14ac:dyDescent="0.35">
      <c r="B73" s="40" t="s">
        <v>50</v>
      </c>
      <c r="C73" s="35">
        <f t="shared" si="3"/>
        <v>52106.666666666686</v>
      </c>
      <c r="D73" s="35">
        <f>$C$69*(1.5/15)</f>
        <v>39080</v>
      </c>
      <c r="E73" s="35">
        <f t="shared" si="4"/>
        <v>13026.666666666686</v>
      </c>
    </row>
    <row r="74" spans="2:11" x14ac:dyDescent="0.35">
      <c r="B74" s="40" t="s">
        <v>51</v>
      </c>
      <c r="C74" s="35">
        <f>E73</f>
        <v>13026.666666666686</v>
      </c>
      <c r="D74" s="35">
        <f>$C$69*(0.5/15)</f>
        <v>13026.666666666666</v>
      </c>
      <c r="E74" s="35">
        <f>C74-D74</f>
        <v>2.0008883439004421E-11</v>
      </c>
      <c r="F74" s="35" t="s">
        <v>22</v>
      </c>
    </row>
    <row r="75" spans="2:11" x14ac:dyDescent="0.35">
      <c r="B75" s="40"/>
    </row>
    <row r="77" spans="2:11" x14ac:dyDescent="0.35">
      <c r="B77" s="5" t="s">
        <v>70</v>
      </c>
    </row>
  </sheetData>
  <mergeCells count="1">
    <mergeCell ref="B35:E35"/>
  </mergeCells>
  <phoneticPr fontId="7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FE2D-1CEC-4652-B210-FF0092C910A4}">
  <dimension ref="A2:F32"/>
  <sheetViews>
    <sheetView tabSelected="1" topLeftCell="A15" zoomScale="150" zoomScaleNormal="150" workbookViewId="0">
      <selection activeCell="A31" sqref="A31"/>
    </sheetView>
  </sheetViews>
  <sheetFormatPr baseColWidth="10" defaultRowHeight="15.5" x14ac:dyDescent="0.35"/>
  <cols>
    <col min="2" max="2" width="30.5" customWidth="1"/>
    <col min="3" max="3" width="21.5" customWidth="1"/>
  </cols>
  <sheetData>
    <row r="2" spans="1:6" x14ac:dyDescent="0.35">
      <c r="B2" s="21" t="s">
        <v>82</v>
      </c>
    </row>
    <row r="4" spans="1:6" x14ac:dyDescent="0.35">
      <c r="A4" s="21" t="s">
        <v>90</v>
      </c>
    </row>
    <row r="5" spans="1:6" x14ac:dyDescent="0.35">
      <c r="A5" s="6" t="s">
        <v>71</v>
      </c>
      <c r="B5" s="58"/>
      <c r="C5" s="58"/>
      <c r="D5" s="58"/>
      <c r="E5" s="58"/>
      <c r="F5" s="58"/>
    </row>
    <row r="6" spans="1:6" x14ac:dyDescent="0.35">
      <c r="A6" s="6" t="s">
        <v>72</v>
      </c>
      <c r="B6" s="58"/>
      <c r="C6" s="58"/>
      <c r="D6" s="58"/>
      <c r="E6" s="58"/>
      <c r="F6" s="58"/>
    </row>
    <row r="7" spans="1:6" x14ac:dyDescent="0.35">
      <c r="A7" s="6" t="s">
        <v>73</v>
      </c>
      <c r="B7" s="58"/>
      <c r="C7" s="58"/>
      <c r="D7" s="58"/>
      <c r="E7" s="58"/>
      <c r="F7" s="58"/>
    </row>
    <row r="8" spans="1:6" x14ac:dyDescent="0.35">
      <c r="A8" s="6"/>
      <c r="B8" s="58"/>
      <c r="C8" s="58"/>
      <c r="D8" s="58"/>
      <c r="E8" s="58"/>
      <c r="F8" s="58"/>
    </row>
    <row r="9" spans="1:6" x14ac:dyDescent="0.35">
      <c r="A9" s="6" t="s">
        <v>74</v>
      </c>
      <c r="B9" s="58"/>
      <c r="C9" s="58"/>
      <c r="D9" s="58"/>
      <c r="E9" s="58"/>
      <c r="F9" s="58"/>
    </row>
    <row r="10" spans="1:6" x14ac:dyDescent="0.35">
      <c r="A10" s="6" t="s">
        <v>75</v>
      </c>
      <c r="B10" s="58"/>
      <c r="C10" s="58"/>
      <c r="D10" s="58"/>
      <c r="E10" s="58"/>
      <c r="F10" s="58"/>
    </row>
    <row r="11" spans="1:6" x14ac:dyDescent="0.35">
      <c r="A11" s="6"/>
      <c r="B11" s="58"/>
      <c r="C11" s="58"/>
      <c r="D11" s="58"/>
      <c r="E11" s="58"/>
      <c r="F11" s="58"/>
    </row>
    <row r="12" spans="1:6" x14ac:dyDescent="0.35">
      <c r="A12" s="6" t="s">
        <v>76</v>
      </c>
      <c r="B12" s="58"/>
      <c r="C12" s="58"/>
      <c r="D12" s="58"/>
      <c r="E12" s="58"/>
      <c r="F12" s="58"/>
    </row>
    <row r="13" spans="1:6" x14ac:dyDescent="0.35">
      <c r="A13" s="6"/>
      <c r="B13" s="6" t="s">
        <v>77</v>
      </c>
      <c r="C13" s="6"/>
      <c r="D13" s="6"/>
      <c r="E13" s="58"/>
      <c r="F13" s="58"/>
    </row>
    <row r="14" spans="1:6" x14ac:dyDescent="0.35">
      <c r="A14" s="1"/>
      <c r="B14" s="6" t="s">
        <v>78</v>
      </c>
      <c r="C14" s="6">
        <v>38</v>
      </c>
      <c r="D14" s="6"/>
      <c r="E14" s="58"/>
      <c r="F14" s="58"/>
    </row>
    <row r="15" spans="1:6" x14ac:dyDescent="0.35">
      <c r="A15" s="1"/>
      <c r="B15" s="6" t="s">
        <v>79</v>
      </c>
      <c r="C15" s="6">
        <v>5</v>
      </c>
      <c r="D15" s="6"/>
      <c r="E15" s="58"/>
      <c r="F15" s="58"/>
    </row>
    <row r="16" spans="1:6" x14ac:dyDescent="0.35">
      <c r="A16" s="1"/>
      <c r="B16" s="8" t="s">
        <v>80</v>
      </c>
      <c r="C16" s="8"/>
      <c r="D16" s="8"/>
      <c r="E16" s="58"/>
      <c r="F16" s="58"/>
    </row>
    <row r="17" spans="1:6" x14ac:dyDescent="0.35">
      <c r="A17" s="6"/>
      <c r="B17" s="6"/>
      <c r="C17" s="6"/>
      <c r="D17" s="6"/>
      <c r="E17" s="58"/>
      <c r="F17" s="58"/>
    </row>
    <row r="18" spans="1:6" x14ac:dyDescent="0.35">
      <c r="A18" s="54" t="s">
        <v>81</v>
      </c>
      <c r="B18" s="6"/>
      <c r="C18" s="6"/>
      <c r="D18" s="6"/>
      <c r="E18" s="58"/>
      <c r="F18" s="58"/>
    </row>
    <row r="21" spans="1:6" s="1" customFormat="1" x14ac:dyDescent="0.35">
      <c r="A21" s="59" t="s">
        <v>91</v>
      </c>
      <c r="B21" s="6"/>
      <c r="C21" s="6"/>
      <c r="D21" s="58"/>
      <c r="E21" s="58"/>
      <c r="F21" s="58"/>
    </row>
    <row r="22" spans="1:6" s="1" customFormat="1" x14ac:dyDescent="0.35">
      <c r="A22" s="6" t="s">
        <v>83</v>
      </c>
      <c r="B22" s="6"/>
      <c r="C22" s="6"/>
      <c r="D22" s="58"/>
      <c r="E22" s="58"/>
      <c r="F22" s="58"/>
    </row>
    <row r="23" spans="1:6" s="1" customFormat="1" x14ac:dyDescent="0.35">
      <c r="A23" s="6" t="s">
        <v>84</v>
      </c>
      <c r="B23" s="6"/>
      <c r="C23" s="6"/>
      <c r="D23" s="58"/>
      <c r="E23" s="58"/>
      <c r="F23" s="58"/>
    </row>
    <row r="24" spans="1:6" s="1" customFormat="1" x14ac:dyDescent="0.35">
      <c r="A24" s="6"/>
      <c r="B24" s="6"/>
      <c r="C24" s="6"/>
      <c r="D24" s="58"/>
      <c r="E24" s="58"/>
      <c r="F24" s="58"/>
    </row>
    <row r="25" spans="1:6" s="1" customFormat="1" x14ac:dyDescent="0.35">
      <c r="A25" s="6" t="s">
        <v>85</v>
      </c>
      <c r="B25" s="6"/>
      <c r="C25" s="6"/>
      <c r="D25" s="58"/>
      <c r="E25" s="58"/>
      <c r="F25" s="58"/>
    </row>
    <row r="26" spans="1:6" s="1" customFormat="1" x14ac:dyDescent="0.35">
      <c r="A26" s="6" t="s">
        <v>86</v>
      </c>
      <c r="B26" s="6"/>
      <c r="C26" s="6"/>
      <c r="D26" s="58"/>
      <c r="E26" s="58"/>
      <c r="F26" s="58"/>
    </row>
    <row r="27" spans="1:6" s="1" customFormat="1" x14ac:dyDescent="0.35">
      <c r="A27" s="6" t="s">
        <v>87</v>
      </c>
      <c r="B27" s="6"/>
      <c r="C27" s="6"/>
      <c r="D27" s="58"/>
      <c r="E27" s="58"/>
      <c r="F27" s="58"/>
    </row>
    <row r="28" spans="1:6" s="1" customFormat="1" x14ac:dyDescent="0.35">
      <c r="A28" s="6"/>
      <c r="B28" s="6"/>
      <c r="C28" s="6"/>
      <c r="D28" s="58"/>
      <c r="E28" s="58"/>
      <c r="F28" s="58"/>
    </row>
    <row r="29" spans="1:6" s="1" customFormat="1" x14ac:dyDescent="0.35">
      <c r="A29" s="6" t="s">
        <v>88</v>
      </c>
      <c r="B29" s="6"/>
      <c r="C29" s="6"/>
      <c r="D29" s="58"/>
      <c r="E29" s="58"/>
      <c r="F29" s="58"/>
    </row>
    <row r="30" spans="1:6" s="1" customFormat="1" x14ac:dyDescent="0.35">
      <c r="A30" s="6" t="s">
        <v>92</v>
      </c>
      <c r="B30" s="6"/>
      <c r="C30" s="6"/>
      <c r="D30" s="58"/>
      <c r="E30" s="58"/>
      <c r="F30" s="58"/>
    </row>
    <row r="31" spans="1:6" s="1" customFormat="1" x14ac:dyDescent="0.35">
      <c r="A31" s="6" t="s">
        <v>89</v>
      </c>
      <c r="B31" s="6"/>
      <c r="C31" s="6"/>
      <c r="D31" s="58"/>
      <c r="E31" s="58"/>
      <c r="F31" s="58"/>
    </row>
    <row r="32" spans="1:6" s="1" customFormat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Autoloc</vt:lpstr>
      <vt:lpstr>Mecano</vt:lpstr>
    </vt:vector>
  </TitlesOfParts>
  <Company>IAE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Lefrancq</dc:creator>
  <cp:lastModifiedBy>Elisabeth ALBERTINI Albertini</cp:lastModifiedBy>
  <dcterms:created xsi:type="dcterms:W3CDTF">2013-07-20T09:06:48Z</dcterms:created>
  <dcterms:modified xsi:type="dcterms:W3CDTF">2026-02-20T15:00:37Z</dcterms:modified>
</cp:coreProperties>
</file>