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https://d.docs.live.net/a0b5d17a29092591/Desktop/Cours/IAE/MAE UE Compta/MAE FI-FC soir^0JB exercice corrigé/"/>
    </mc:Choice>
  </mc:AlternateContent>
  <xr:revisionPtr revIDLastSave="58" documentId="13_ncr:1_{29F1DD69-D3F9-4955-A09E-BF8CE551F23A}" xr6:coauthVersionLast="47" xr6:coauthVersionMax="47" xr10:uidLastSave="{0E8F5BCF-DC04-4DF7-835A-3DA942B1359C}"/>
  <bookViews>
    <workbookView xWindow="-110" yWindow="-110" windowWidth="22780" windowHeight="14540" tabRatio="500" xr2:uid="{00000000-000D-0000-FFFF-FFFF00000000}"/>
  </bookViews>
  <sheets>
    <sheet name="Feuil1" sheetId="1" r:id="rId1"/>
    <sheet name="Graphe Q3" sheetId="2" r:id="rId2"/>
  </sheets>
  <definedNames>
    <definedName name="_xlnm.Print_Area" localSheetId="0">Feuil1!$A$153:$H$193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165" i="1" l="1"/>
  <c r="D164" i="1"/>
  <c r="D163" i="1"/>
  <c r="C69" i="1"/>
  <c r="C68" i="1"/>
  <c r="C67" i="1"/>
  <c r="B69" i="1"/>
  <c r="B68" i="1"/>
  <c r="B67" i="1"/>
  <c r="B61" i="1"/>
  <c r="B11" i="1"/>
  <c r="D11" i="1"/>
  <c r="C11" i="1"/>
  <c r="B70" i="1"/>
  <c r="B71" i="1" s="1"/>
  <c r="C15" i="1"/>
  <c r="B15" i="1"/>
  <c r="F11" i="1"/>
  <c r="E11" i="1"/>
  <c r="G11" i="1" s="1"/>
  <c r="C22" i="1" s="1"/>
  <c r="D22" i="1" s="1"/>
  <c r="G22" i="1" s="1"/>
  <c r="D166" i="1"/>
  <c r="B175" i="1"/>
  <c r="B178" i="1" s="1"/>
  <c r="B186" i="1"/>
  <c r="G139" i="1"/>
  <c r="G149" i="1" s="1"/>
  <c r="D134" i="1" s="1"/>
  <c r="D137" i="1" s="1"/>
  <c r="D149" i="1" s="1"/>
  <c r="D145" i="1"/>
  <c r="B134" i="1"/>
  <c r="B137" i="1" s="1"/>
  <c r="B145" i="1"/>
  <c r="B51" i="1"/>
  <c r="D51" i="1"/>
  <c r="B19" i="1"/>
  <c r="C19" i="1"/>
  <c r="D19" i="1"/>
  <c r="E19" i="1"/>
  <c r="F19" i="1"/>
  <c r="F28" i="1"/>
  <c r="F30" i="1"/>
  <c r="B40" i="1" s="1"/>
  <c r="C88" i="1"/>
  <c r="D88" i="1" s="1"/>
  <c r="C89" i="1"/>
  <c r="C90" i="1" s="1"/>
  <c r="E21" i="2"/>
  <c r="F18" i="2"/>
  <c r="F21" i="2" s="1"/>
  <c r="F19" i="2"/>
  <c r="G19" i="2"/>
  <c r="G15" i="2" s="1"/>
  <c r="H15" i="2" s="1"/>
  <c r="E47" i="2"/>
  <c r="G16" i="2"/>
  <c r="F15" i="2"/>
  <c r="F16" i="2"/>
  <c r="E14" i="2"/>
  <c r="E15" i="2"/>
  <c r="E16" i="2"/>
  <c r="E17" i="2"/>
  <c r="E46" i="2" s="1"/>
  <c r="E12" i="2"/>
  <c r="F8" i="2" s="1"/>
  <c r="F12" i="2" s="1"/>
  <c r="F9" i="2"/>
  <c r="G9" i="2" s="1"/>
  <c r="H9" i="2" s="1"/>
  <c r="E45" i="2"/>
  <c r="E11" i="2"/>
  <c r="E29" i="1"/>
  <c r="D30" i="1"/>
  <c r="D29" i="1"/>
  <c r="D28" i="1"/>
  <c r="F29" i="1"/>
  <c r="C107" i="1"/>
  <c r="C114" i="1" s="1"/>
  <c r="C109" i="1"/>
  <c r="C75" i="1"/>
  <c r="D15" i="1"/>
  <c r="E15" i="1"/>
  <c r="F15" i="1"/>
  <c r="G15" i="1"/>
  <c r="C23" i="1" s="1"/>
  <c r="D23" i="1" s="1"/>
  <c r="D89" i="1" l="1"/>
  <c r="D90" i="1" s="1"/>
  <c r="D91" i="1" s="1"/>
  <c r="D92" i="1" s="1"/>
  <c r="C93" i="1" s="1"/>
  <c r="C94" i="1" s="1"/>
  <c r="C95" i="1" s="1"/>
  <c r="C96" i="1" s="1"/>
  <c r="C97" i="1" s="1"/>
  <c r="C98" i="1" s="1"/>
  <c r="B190" i="1"/>
  <c r="G19" i="1"/>
  <c r="C24" i="1" s="1"/>
  <c r="D24" i="1" s="1"/>
  <c r="G24" i="1" s="1"/>
  <c r="G30" i="1" s="1"/>
  <c r="H30" i="1" s="1"/>
  <c r="C112" i="1"/>
  <c r="B149" i="1"/>
  <c r="D167" i="1"/>
  <c r="D179" i="1" s="1"/>
  <c r="D186" i="1" s="1"/>
  <c r="C110" i="1"/>
  <c r="C111" i="1"/>
  <c r="D107" i="1"/>
  <c r="D108" i="1" s="1"/>
  <c r="D109" i="1" s="1"/>
  <c r="D110" i="1" s="1"/>
  <c r="D111" i="1" s="1"/>
  <c r="D112" i="1" s="1"/>
  <c r="D113" i="1" s="1"/>
  <c r="D114" i="1" s="1"/>
  <c r="D115" i="1" s="1"/>
  <c r="D116" i="1" s="1"/>
  <c r="C91" i="1"/>
  <c r="C113" i="1"/>
  <c r="F14" i="2"/>
  <c r="F17" i="2" s="1"/>
  <c r="F46" i="2" s="1"/>
  <c r="F31" i="1"/>
  <c r="C108" i="1"/>
  <c r="C116" i="1"/>
  <c r="C115" i="1"/>
  <c r="G8" i="2"/>
  <c r="G12" i="2" s="1"/>
  <c r="F45" i="2"/>
  <c r="E28" i="1"/>
  <c r="G28" i="1"/>
  <c r="F47" i="2"/>
  <c r="G18" i="2"/>
  <c r="E30" i="1"/>
  <c r="H19" i="2"/>
  <c r="F11" i="2"/>
  <c r="G11" i="2" s="1"/>
  <c r="H11" i="2" s="1"/>
  <c r="G179" i="1" l="1"/>
  <c r="G180" i="1" s="1"/>
  <c r="G190" i="1" s="1"/>
  <c r="D175" i="1" s="1"/>
  <c r="D178" i="1" s="1"/>
  <c r="D190" i="1" s="1"/>
  <c r="G31" i="1"/>
  <c r="H28" i="1"/>
  <c r="B39" i="1"/>
  <c r="B43" i="1" s="1"/>
  <c r="B55" i="1" s="1"/>
  <c r="G44" i="1"/>
  <c r="G45" i="1" s="1"/>
  <c r="G55" i="1" s="1"/>
  <c r="D40" i="1" s="1"/>
  <c r="D43" i="1" s="1"/>
  <c r="D55" i="1" s="1"/>
  <c r="G21" i="2"/>
  <c r="G14" i="2"/>
  <c r="G17" i="2" s="1"/>
  <c r="D93" i="1"/>
  <c r="D94" i="1" s="1"/>
  <c r="H8" i="2"/>
  <c r="H12" i="2" s="1"/>
  <c r="G45" i="2"/>
  <c r="H18" i="2" l="1"/>
  <c r="H21" i="2" s="1"/>
  <c r="G47" i="2"/>
  <c r="H45" i="2"/>
  <c r="I8" i="2"/>
  <c r="C123" i="1"/>
  <c r="D123" i="1" s="1"/>
  <c r="D95" i="1"/>
  <c r="D96" i="1" s="1"/>
  <c r="D97" i="1" s="1"/>
  <c r="D98" i="1" s="1"/>
  <c r="C70" i="1"/>
  <c r="C72" i="1" s="1"/>
  <c r="C74" i="1" s="1"/>
  <c r="C71" i="1"/>
  <c r="H14" i="2"/>
  <c r="H17" i="2" s="1"/>
  <c r="G46" i="2"/>
  <c r="I9" i="2" l="1"/>
  <c r="I12" i="2" s="1"/>
  <c r="I14" i="2"/>
  <c r="I17" i="2" s="1"/>
  <c r="H46" i="2"/>
  <c r="I18" i="2"/>
  <c r="H47" i="2"/>
  <c r="J8" i="2" l="1"/>
  <c r="I45" i="2"/>
  <c r="I46" i="2"/>
  <c r="J14" i="2"/>
  <c r="J17" i="2" s="1"/>
  <c r="I19" i="2"/>
  <c r="J19" i="2" s="1"/>
  <c r="K19" i="2" s="1"/>
  <c r="L19" i="2" s="1"/>
  <c r="M19" i="2" s="1"/>
  <c r="N19" i="2" s="1"/>
  <c r="I21" i="2"/>
  <c r="J9" i="2"/>
  <c r="I11" i="2"/>
  <c r="K14" i="2" l="1"/>
  <c r="K17" i="2" s="1"/>
  <c r="J46" i="2"/>
  <c r="I47" i="2"/>
  <c r="J18" i="2"/>
  <c r="J21" i="2" s="1"/>
  <c r="J10" i="2" s="1"/>
  <c r="J11" i="2" l="1"/>
  <c r="J12" i="2"/>
  <c r="L14" i="2"/>
  <c r="L17" i="2" s="1"/>
  <c r="K46" i="2"/>
  <c r="K18" i="2"/>
  <c r="K21" i="2" s="1"/>
  <c r="J47" i="2"/>
  <c r="M14" i="2" l="1"/>
  <c r="M17" i="2" s="1"/>
  <c r="L46" i="2"/>
  <c r="K8" i="2"/>
  <c r="J45" i="2"/>
  <c r="L18" i="2"/>
  <c r="L21" i="2" s="1"/>
  <c r="K47" i="2"/>
  <c r="K9" i="2" l="1"/>
  <c r="M18" i="2"/>
  <c r="M21" i="2" s="1"/>
  <c r="L47" i="2"/>
  <c r="M46" i="2"/>
  <c r="N14" i="2"/>
  <c r="N17" i="2" s="1"/>
  <c r="N46" i="2" s="1"/>
  <c r="N18" i="2" l="1"/>
  <c r="N21" i="2" s="1"/>
  <c r="N47" i="2" s="1"/>
  <c r="M47" i="2"/>
  <c r="L9" i="2"/>
  <c r="M9" i="2" s="1"/>
  <c r="N9" i="2" s="1"/>
  <c r="K11" i="2"/>
  <c r="K12" i="2"/>
  <c r="L11" i="2" l="1"/>
  <c r="M11" i="2" s="1"/>
  <c r="N11" i="2" s="1"/>
  <c r="L8" i="2"/>
  <c r="L12" i="2" s="1"/>
  <c r="K45" i="2"/>
  <c r="M8" i="2" l="1"/>
  <c r="M12" i="2" s="1"/>
  <c r="L45" i="2"/>
  <c r="M45" i="2" l="1"/>
  <c r="N8" i="2"/>
  <c r="N12" i="2" s="1"/>
  <c r="N45" i="2" s="1"/>
</calcChain>
</file>

<file path=xl/sharedStrings.xml><?xml version="1.0" encoding="utf-8"?>
<sst xmlns="http://schemas.openxmlformats.org/spreadsheetml/2006/main" count="298" uniqueCount="146">
  <si>
    <t>JV nette</t>
  </si>
  <si>
    <t>Hôtel A</t>
  </si>
  <si>
    <t>Hôtel B</t>
  </si>
  <si>
    <t>Hôtel C</t>
  </si>
  <si>
    <t>CA</t>
  </si>
  <si>
    <t>Valeur d'utilité</t>
  </si>
  <si>
    <t>Flux</t>
  </si>
  <si>
    <t>Flux actualisé</t>
  </si>
  <si>
    <t>Valeur recouvrable</t>
  </si>
  <si>
    <t>Dépréciation</t>
  </si>
  <si>
    <t>Montant dépréciation</t>
  </si>
  <si>
    <t>VNC</t>
  </si>
  <si>
    <t>OUI</t>
  </si>
  <si>
    <t>NON</t>
  </si>
  <si>
    <t>UGT formée de la cuisine et des restaurants</t>
  </si>
  <si>
    <t>FTE</t>
  </si>
  <si>
    <t>FTE actualisés</t>
  </si>
  <si>
    <t>Valeur utilité</t>
  </si>
  <si>
    <t>Pas de dépréciation nécessaire</t>
  </si>
  <si>
    <t>1. Dépréciation des hôtels</t>
  </si>
  <si>
    <t>2. Dépréciation restaurants</t>
  </si>
  <si>
    <t>3. Reprise sur dépréciation</t>
  </si>
  <si>
    <t>Données de l'énoncé</t>
  </si>
  <si>
    <t>Cout d'acquisition</t>
  </si>
  <si>
    <t>Amortissement linéaire</t>
  </si>
  <si>
    <t>10 ans</t>
  </si>
  <si>
    <t>Dépréciation N-2</t>
  </si>
  <si>
    <t>Année</t>
  </si>
  <si>
    <t>N-5</t>
  </si>
  <si>
    <t>N-4</t>
  </si>
  <si>
    <t>N-3</t>
  </si>
  <si>
    <t>N-2</t>
  </si>
  <si>
    <t>N-1</t>
  </si>
  <si>
    <t>N</t>
  </si>
  <si>
    <t>N+1</t>
  </si>
  <si>
    <t>N+2</t>
  </si>
  <si>
    <t>N+3</t>
  </si>
  <si>
    <t>N+4</t>
  </si>
  <si>
    <t>Base amort</t>
  </si>
  <si>
    <t>Amortissement</t>
  </si>
  <si>
    <t>VNC fin de période</t>
  </si>
  <si>
    <t>A fin N-2, la VNC du matériel est de 60 000€</t>
  </si>
  <si>
    <t>Tableau d'amortissement du matériel</t>
  </si>
  <si>
    <t>A fin N-2, la valeur dépréciée du matériel est de 42 000€</t>
  </si>
  <si>
    <t>La dépréciation a modifié la valeur nette comptable du matériel</t>
  </si>
  <si>
    <t>Il faut recalculer le montant des amortissements sur la nouvelle base amortissable</t>
  </si>
  <si>
    <t>VNC à fin N</t>
  </si>
  <si>
    <t>Tableau d'amortissement =&gt; Si l'actif n'avait pas été déprécié</t>
  </si>
  <si>
    <t>La reprise sur dépréciation ne peut aboutir à évaluer un actif à un montant supérieur à celui qui aurait été obtenu s'il n'avait jamais été déprécié</t>
  </si>
  <si>
    <t xml:space="preserve">Donc la reprise sur dépréciation est limitée à </t>
  </si>
  <si>
    <t>VNC théorique</t>
  </si>
  <si>
    <t>VNC réelle</t>
  </si>
  <si>
    <t>Reprise/dépréciation</t>
  </si>
  <si>
    <t>au lieu des 18 000€</t>
  </si>
  <si>
    <t>4. Provisions</t>
  </si>
  <si>
    <t>Le reprise sur dépréciation est un produit en contrepartie d'une correction du montant déprécié à l'actif</t>
  </si>
  <si>
    <t>Calcul JV nette</t>
  </si>
  <si>
    <t>Calcul Valeur d'utilité</t>
  </si>
  <si>
    <t>montant du Goodwill</t>
  </si>
  <si>
    <t>Déprécation affectée au GW</t>
  </si>
  <si>
    <t>Affectation de la dépréciation</t>
  </si>
  <si>
    <t>Valeur actif réevalué</t>
  </si>
  <si>
    <t>Dépréciation totale</t>
  </si>
  <si>
    <t>Valeur de l'actif après dépréciation</t>
  </si>
  <si>
    <t>Dépréciation affectée à l'ANC</t>
  </si>
  <si>
    <t>ACTIF</t>
  </si>
  <si>
    <t>PASSIF</t>
  </si>
  <si>
    <t>Dettes</t>
  </si>
  <si>
    <t>Equipement (N -5)</t>
    <phoneticPr fontId="10"/>
  </si>
  <si>
    <t>Durée d'amortissement</t>
    <phoneticPr fontId="10"/>
  </si>
  <si>
    <t>Dépréciation (N-2)</t>
    <phoneticPr fontId="10"/>
  </si>
  <si>
    <t>Valeur brute</t>
    <phoneticPr fontId="5" type="noConversion"/>
  </si>
  <si>
    <t>Amortissement</t>
    <phoneticPr fontId="5" type="noConversion"/>
  </si>
  <si>
    <t>Dépreciation</t>
    <phoneticPr fontId="5" type="noConversion"/>
  </si>
  <si>
    <t>Cumulé</t>
    <phoneticPr fontId="5" type="noConversion"/>
  </si>
  <si>
    <t>Valeur nette</t>
    <phoneticPr fontId="5" type="noConversion"/>
  </si>
  <si>
    <t>Sans Dépreciation</t>
    <phoneticPr fontId="5" type="noConversion"/>
  </si>
  <si>
    <t>Avec Dépreciation</t>
    <phoneticPr fontId="5" type="noConversion"/>
  </si>
  <si>
    <t>Valeur nette</t>
  </si>
  <si>
    <t>Valeur nette (Sans Dépreciation)</t>
    <phoneticPr fontId="5" type="noConversion"/>
  </si>
  <si>
    <t>Valeur nette (Avec Dépreciation)</t>
    <phoneticPr fontId="5" type="noConversion"/>
  </si>
  <si>
    <t>Pas d'impact dans le bilan et pas d'impact dans le compte de résultat</t>
  </si>
  <si>
    <t xml:space="preserve"> </t>
  </si>
  <si>
    <t xml:space="preserve">Dépréciation </t>
  </si>
  <si>
    <t xml:space="preserve">La dépréciation doit être affectée en priorité au goodwill </t>
  </si>
  <si>
    <t>cf graphe sur l'autre feuille de calcul</t>
  </si>
  <si>
    <t>VNC = à 0 à la fin du nouveau plan d'amortissement</t>
  </si>
  <si>
    <t>Il reste encore 6 ans à amortir, il faut modifier le plan d'amortissement à partir de la nouvelle VNC</t>
  </si>
  <si>
    <t xml:space="preserve">Compte de résultat </t>
  </si>
  <si>
    <t>Montant</t>
  </si>
  <si>
    <t xml:space="preserve">  Montant  </t>
  </si>
  <si>
    <t>Chiffre d'affaires</t>
  </si>
  <si>
    <t>Actif immobilisé</t>
  </si>
  <si>
    <t>Capitaux propres</t>
  </si>
  <si>
    <t>Coût d'achat des marchandises vendues</t>
  </si>
  <si>
    <t xml:space="preserve">     Capital social</t>
  </si>
  <si>
    <t xml:space="preserve">Frais généraux </t>
  </si>
  <si>
    <t xml:space="preserve">     Résultat de l’exercice</t>
  </si>
  <si>
    <t>Charges salariales</t>
  </si>
  <si>
    <t>Financier</t>
  </si>
  <si>
    <t>Marge opérationnelle (marge brute)</t>
  </si>
  <si>
    <t>Total 1</t>
  </si>
  <si>
    <t>Autres produits d'exploitation</t>
  </si>
  <si>
    <t>Autres charges d'exploitation</t>
  </si>
  <si>
    <t>Actif circulant</t>
  </si>
  <si>
    <t>Résultat d'exploitation</t>
  </si>
  <si>
    <t xml:space="preserve">     Stock</t>
  </si>
  <si>
    <t xml:space="preserve">     Emprunts</t>
  </si>
  <si>
    <t xml:space="preserve">     Créances clients</t>
  </si>
  <si>
    <t xml:space="preserve">     Fournisseurs</t>
  </si>
  <si>
    <t>Produits financiers</t>
  </si>
  <si>
    <t>Créances d'exploitation</t>
  </si>
  <si>
    <t xml:space="preserve">     Autres dettes</t>
  </si>
  <si>
    <t xml:space="preserve">     Disponibilités</t>
  </si>
  <si>
    <t>Passif sur contrat</t>
  </si>
  <si>
    <t>Charges financières</t>
  </si>
  <si>
    <t>Résultat financier</t>
  </si>
  <si>
    <t>Total 2</t>
  </si>
  <si>
    <t>Impôt sur les résultats</t>
  </si>
  <si>
    <t>Résultat net des stés mises en équivalence</t>
  </si>
  <si>
    <t>Total général (Total 1 + 2)</t>
  </si>
  <si>
    <t>Résultat net</t>
  </si>
  <si>
    <t>Bilan au 31/12/N</t>
  </si>
  <si>
    <t>Incorporel (dont GW)</t>
  </si>
  <si>
    <t>Corporel (Hotels)</t>
  </si>
  <si>
    <t>a. Provision pour restructuration</t>
  </si>
  <si>
    <t>Car le plan de restructuration n'est pas engagé avant la fin de l'exercice</t>
  </si>
  <si>
    <t>Dès que le plan de restructuration aura été déterminé, signé par les syndicats et communiqué aux salariés =&gt; la provision pourra être constituée</t>
  </si>
  <si>
    <t>Non, il n'est pas possible de constituer une provision</t>
  </si>
  <si>
    <t>b. Provision pour garantie légale</t>
  </si>
  <si>
    <t>Rappel des données</t>
  </si>
  <si>
    <t xml:space="preserve">Reconditionnement </t>
  </si>
  <si>
    <t>Coût futur</t>
  </si>
  <si>
    <t>Réparation mineure</t>
  </si>
  <si>
    <t>Cassés et invendables</t>
  </si>
  <si>
    <t>Aucun défaut</t>
  </si>
  <si>
    <t>% de retour</t>
  </si>
  <si>
    <t>Montant du coût futur</t>
  </si>
  <si>
    <t>Montant de la provision</t>
  </si>
  <si>
    <t>Provision pour garantie</t>
  </si>
  <si>
    <t>b. Provision pour pertes opérationnelles</t>
  </si>
  <si>
    <t>Non, il n'est pas possible de provisionner pour d'éventuelles pertes opérationnelles</t>
  </si>
  <si>
    <t>Ces pertes ne répondent pas aux critères généraux de comptabilisation</t>
  </si>
  <si>
    <t>Il n'existe pas d'obligation actuelle résultant d'un événement passé.</t>
  </si>
  <si>
    <t>Si ces pertes entraînent une perte de valeur des actifs de l'entreprise, alors la norme IAS 36 (dépréciation d'actifs) sera applicable</t>
  </si>
  <si>
    <t>Valeur de revente (K€)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</si>
</sst>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\ _€_-;\-* #,##0.00\ _€_-;_-* &quot;-&quot;??\ _€_-;_-@_-"/>
    <numFmt numFmtId="165" formatCode="_ * #,##0_)\ _€_ ;_ * \(#,##0\)\ _€_ ;_ * &quot;-&quot;_)\ _€_ ;_ @_ "/>
    <numFmt numFmtId="166" formatCode="_ * #,##0.00_)\ _€_ ;_ * \(#,##0.00\)\ _€_ ;_ * &quot;-&quot;??_)\ _€_ ;_ @_ "/>
    <numFmt numFmtId="167" formatCode="_-* #,##0\ _€_-;\-* #,##0\ _€_-;_-* &quot;-&quot;??\ _€_-;_-@_-"/>
    <numFmt numFmtId="168" formatCode="_ * #,##0_)\ _€_ ;_ * \(#,##0\)\ _€_ ;_ * &quot;-&quot;??_)\ _€_ ;_ @_ "/>
    <numFmt numFmtId="169" formatCode="0&quot;ans&quot;_____)"/>
  </numFmts>
  <fonts count="25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rgb="FF3366FF"/>
      <name val="Calibri"/>
      <family val="2"/>
      <scheme val="minor"/>
    </font>
    <font>
      <i/>
      <sz val="12"/>
      <color rgb="FF0000FF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2"/>
      <color rgb="FF000000"/>
      <name val="Calibri"/>
      <family val="2"/>
      <charset val="204"/>
      <scheme val="minor"/>
    </font>
    <font>
      <sz val="12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sz val="10"/>
      <color theme="4"/>
      <name val="Arial"/>
      <family val="2"/>
    </font>
    <font>
      <sz val="10"/>
      <name val="Arial"/>
      <family val="2"/>
      <charset val="1"/>
    </font>
    <font>
      <b/>
      <sz val="10"/>
      <color rgb="FFFF0000"/>
      <name val="Arial"/>
      <family val="2"/>
    </font>
    <font>
      <i/>
      <sz val="12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sz val="12"/>
      <color rgb="FF0000FF"/>
      <name val="Calibri"/>
      <family val="2"/>
      <scheme val="minor"/>
    </font>
    <font>
      <sz val="12"/>
      <name val="Calibri"/>
      <family val="2"/>
      <scheme val="minor"/>
    </font>
    <font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/>
      <top/>
      <bottom style="double">
        <color auto="1"/>
      </bottom>
      <diagonal/>
    </border>
    <border>
      <left style="medium">
        <color auto="1"/>
      </left>
      <right style="medium">
        <color auto="1"/>
      </right>
      <top/>
      <bottom style="double">
        <color auto="1"/>
      </bottom>
      <diagonal/>
    </border>
    <border>
      <left/>
      <right style="medium">
        <color auto="1"/>
      </right>
      <top/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rgb="FF000000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</borders>
  <cellStyleXfs count="74">
    <xf numFmtId="0" fontId="0" fillId="0" borderId="0"/>
    <xf numFmtId="16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132">
    <xf numFmtId="0" fontId="0" fillId="0" borderId="0" xfId="0"/>
    <xf numFmtId="0" fontId="2" fillId="0" borderId="0" xfId="0" applyFont="1"/>
    <xf numFmtId="164" fontId="0" fillId="0" borderId="0" xfId="1" applyFont="1"/>
    <xf numFmtId="164" fontId="0" fillId="0" borderId="0" xfId="0" applyNumberFormat="1"/>
    <xf numFmtId="167" fontId="0" fillId="0" borderId="0" xfId="1" applyNumberFormat="1" applyFont="1" applyAlignment="1">
      <alignment horizontal="center" vertical="top"/>
    </xf>
    <xf numFmtId="0" fontId="0" fillId="0" borderId="0" xfId="0" applyAlignment="1">
      <alignment horizontal="center" vertical="top"/>
    </xf>
    <xf numFmtId="164" fontId="0" fillId="0" borderId="0" xfId="1" applyFont="1" applyAlignment="1">
      <alignment horizontal="center" vertical="top"/>
    </xf>
    <xf numFmtId="164" fontId="0" fillId="0" borderId="0" xfId="0" applyNumberFormat="1" applyAlignment="1">
      <alignment horizontal="center" vertical="top"/>
    </xf>
    <xf numFmtId="0" fontId="5" fillId="0" borderId="0" xfId="0" applyFont="1"/>
    <xf numFmtId="166" fontId="0" fillId="0" borderId="0" xfId="0" applyNumberFormat="1"/>
    <xf numFmtId="166" fontId="2" fillId="0" borderId="0" xfId="0" applyNumberFormat="1" applyFont="1"/>
    <xf numFmtId="166" fontId="5" fillId="0" borderId="0" xfId="0" applyNumberFormat="1" applyFont="1"/>
    <xf numFmtId="0" fontId="6" fillId="0" borderId="0" xfId="0" applyFont="1"/>
    <xf numFmtId="166" fontId="6" fillId="0" borderId="0" xfId="0" applyNumberFormat="1" applyFont="1"/>
    <xf numFmtId="0" fontId="7" fillId="0" borderId="0" xfId="0" applyFont="1"/>
    <xf numFmtId="0" fontId="8" fillId="0" borderId="0" xfId="0" applyFont="1"/>
    <xf numFmtId="167" fontId="2" fillId="0" borderId="0" xfId="1" applyNumberFormat="1" applyFont="1" applyAlignment="1">
      <alignment horizontal="center" vertical="top"/>
    </xf>
    <xf numFmtId="0" fontId="9" fillId="0" borderId="0" xfId="0" applyFont="1" applyAlignment="1">
      <alignment horizontal="center" vertical="top"/>
    </xf>
    <xf numFmtId="164" fontId="2" fillId="0" borderId="0" xfId="0" applyNumberFormat="1" applyFont="1" applyAlignment="1">
      <alignment horizontal="center" vertical="top"/>
    </xf>
    <xf numFmtId="0" fontId="0" fillId="0" borderId="0" xfId="0" applyAlignment="1">
      <alignment horizontal="center" vertical="top" wrapText="1"/>
    </xf>
    <xf numFmtId="0" fontId="0" fillId="0" borderId="0" xfId="0" applyAlignment="1">
      <alignment wrapText="1"/>
    </xf>
    <xf numFmtId="0" fontId="2" fillId="0" borderId="0" xfId="0" applyFont="1" applyAlignment="1">
      <alignment horizontal="center" vertical="top"/>
    </xf>
    <xf numFmtId="0" fontId="0" fillId="0" borderId="0" xfId="0" applyAlignment="1">
      <alignment vertical="top"/>
    </xf>
    <xf numFmtId="167" fontId="0" fillId="0" borderId="0" xfId="1" applyNumberFormat="1" applyFont="1" applyAlignment="1">
      <alignment horizontal="center" vertical="top" wrapText="1"/>
    </xf>
    <xf numFmtId="164" fontId="2" fillId="0" borderId="0" xfId="0" applyNumberFormat="1" applyFont="1"/>
    <xf numFmtId="164" fontId="0" fillId="0" borderId="0" xfId="0" applyNumberFormat="1" applyAlignment="1">
      <alignment vertical="top"/>
    </xf>
    <xf numFmtId="166" fontId="0" fillId="0" borderId="0" xfId="0" applyNumberFormat="1" applyAlignment="1">
      <alignment vertical="top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164" fontId="2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166" fontId="0" fillId="0" borderId="0" xfId="0" applyNumberFormat="1" applyAlignment="1">
      <alignment horizontal="center"/>
    </xf>
    <xf numFmtId="166" fontId="0" fillId="0" borderId="0" xfId="0" applyNumberFormat="1" applyAlignment="1">
      <alignment horizontal="center" vertical="top"/>
    </xf>
    <xf numFmtId="166" fontId="10" fillId="0" borderId="0" xfId="0" applyNumberFormat="1" applyFont="1" applyAlignment="1">
      <alignment horizontal="center"/>
    </xf>
    <xf numFmtId="164" fontId="10" fillId="0" borderId="0" xfId="0" applyNumberFormat="1" applyFont="1" applyAlignment="1">
      <alignment horizontal="center"/>
    </xf>
    <xf numFmtId="0" fontId="12" fillId="2" borderId="0" xfId="0" applyFont="1" applyFill="1"/>
    <xf numFmtId="0" fontId="13" fillId="0" borderId="5" xfId="0" applyFont="1" applyBorder="1" applyAlignment="1">
      <alignment vertical="center"/>
    </xf>
    <xf numFmtId="168" fontId="14" fillId="0" borderId="5" xfId="0" applyNumberFormat="1" applyFont="1" applyBorder="1"/>
    <xf numFmtId="169" fontId="14" fillId="0" borderId="5" xfId="0" applyNumberFormat="1" applyFont="1" applyBorder="1" applyAlignment="1">
      <alignment vertical="center"/>
    </xf>
    <xf numFmtId="0" fontId="12" fillId="0" borderId="0" xfId="0" applyFont="1"/>
    <xf numFmtId="0" fontId="12" fillId="0" borderId="0" xfId="0" applyFont="1" applyAlignment="1">
      <alignment horizontal="center"/>
    </xf>
    <xf numFmtId="0" fontId="12" fillId="3" borderId="2" xfId="0" applyFont="1" applyFill="1" applyBorder="1" applyAlignment="1">
      <alignment horizontal="right"/>
    </xf>
    <xf numFmtId="0" fontId="12" fillId="3" borderId="6" xfId="0" applyFont="1" applyFill="1" applyBorder="1" applyAlignment="1">
      <alignment horizontal="right"/>
    </xf>
    <xf numFmtId="0" fontId="12" fillId="3" borderId="7" xfId="0" applyFont="1" applyFill="1" applyBorder="1" applyAlignment="1">
      <alignment horizontal="right"/>
    </xf>
    <xf numFmtId="0" fontId="15" fillId="0" borderId="0" xfId="0" applyFont="1"/>
    <xf numFmtId="3" fontId="15" fillId="0" borderId="8" xfId="0" applyNumberFormat="1" applyFont="1" applyBorder="1"/>
    <xf numFmtId="3" fontId="15" fillId="0" borderId="9" xfId="0" applyNumberFormat="1" applyFont="1" applyBorder="1"/>
    <xf numFmtId="3" fontId="12" fillId="0" borderId="9" xfId="0" applyNumberFormat="1" applyFont="1" applyBorder="1"/>
    <xf numFmtId="3" fontId="15" fillId="0" borderId="10" xfId="0" applyNumberFormat="1" applyFont="1" applyBorder="1"/>
    <xf numFmtId="3" fontId="15" fillId="0" borderId="0" xfId="0" applyNumberFormat="1" applyFont="1"/>
    <xf numFmtId="3" fontId="15" fillId="0" borderId="11" xfId="0" applyNumberFormat="1" applyFont="1" applyBorder="1"/>
    <xf numFmtId="3" fontId="12" fillId="0" borderId="11" xfId="0" applyNumberFormat="1" applyFont="1" applyBorder="1"/>
    <xf numFmtId="3" fontId="15" fillId="0" borderId="4" xfId="0" applyNumberFormat="1" applyFont="1" applyBorder="1"/>
    <xf numFmtId="3" fontId="15" fillId="0" borderId="12" xfId="0" applyNumberFormat="1" applyFont="1" applyBorder="1"/>
    <xf numFmtId="3" fontId="16" fillId="0" borderId="13" xfId="0" applyNumberFormat="1" applyFont="1" applyBorder="1"/>
    <xf numFmtId="3" fontId="15" fillId="0" borderId="14" xfId="0" applyNumberFormat="1" applyFont="1" applyBorder="1"/>
    <xf numFmtId="3" fontId="12" fillId="4" borderId="0" xfId="0" applyNumberFormat="1" applyFont="1" applyFill="1"/>
    <xf numFmtId="3" fontId="12" fillId="4" borderId="11" xfId="0" applyNumberFormat="1" applyFont="1" applyFill="1" applyBorder="1"/>
    <xf numFmtId="3" fontId="12" fillId="4" borderId="4" xfId="0" applyNumberFormat="1" applyFont="1" applyFill="1" applyBorder="1"/>
    <xf numFmtId="3" fontId="12" fillId="4" borderId="15" xfId="0" applyNumberFormat="1" applyFont="1" applyFill="1" applyBorder="1"/>
    <xf numFmtId="3" fontId="12" fillId="4" borderId="16" xfId="0" applyNumberFormat="1" applyFont="1" applyFill="1" applyBorder="1"/>
    <xf numFmtId="3" fontId="12" fillId="5" borderId="16" xfId="0" applyNumberFormat="1" applyFont="1" applyFill="1" applyBorder="1"/>
    <xf numFmtId="3" fontId="12" fillId="4" borderId="3" xfId="0" applyNumberFormat="1" applyFont="1" applyFill="1" applyBorder="1"/>
    <xf numFmtId="3" fontId="12" fillId="0" borderId="2" xfId="0" applyNumberFormat="1" applyFont="1" applyBorder="1"/>
    <xf numFmtId="3" fontId="15" fillId="0" borderId="2" xfId="0" applyNumberFormat="1" applyFont="1" applyBorder="1"/>
    <xf numFmtId="3" fontId="15" fillId="0" borderId="6" xfId="0" applyNumberFormat="1" applyFont="1" applyBorder="1"/>
    <xf numFmtId="3" fontId="12" fillId="0" borderId="6" xfId="0" applyNumberFormat="1" applyFont="1" applyBorder="1"/>
    <xf numFmtId="3" fontId="15" fillId="0" borderId="7" xfId="0" applyNumberFormat="1" applyFont="1" applyBorder="1"/>
    <xf numFmtId="3" fontId="15" fillId="0" borderId="13" xfId="0" applyNumberFormat="1" applyFont="1" applyBorder="1"/>
    <xf numFmtId="3" fontId="12" fillId="0" borderId="13" xfId="0" applyNumberFormat="1" applyFont="1" applyBorder="1"/>
    <xf numFmtId="3" fontId="15" fillId="0" borderId="15" xfId="0" applyNumberFormat="1" applyFont="1" applyBorder="1"/>
    <xf numFmtId="3" fontId="15" fillId="0" borderId="16" xfId="0" applyNumberFormat="1" applyFont="1" applyBorder="1"/>
    <xf numFmtId="3" fontId="15" fillId="0" borderId="3" xfId="0" applyNumberFormat="1" applyFont="1" applyBorder="1"/>
    <xf numFmtId="0" fontId="2" fillId="5" borderId="0" xfId="0" applyFont="1" applyFill="1"/>
    <xf numFmtId="0" fontId="0" fillId="5" borderId="0" xfId="0" applyFill="1"/>
    <xf numFmtId="0" fontId="17" fillId="0" borderId="0" xfId="0" applyFont="1"/>
    <xf numFmtId="0" fontId="0" fillId="5" borderId="0" xfId="0" applyFill="1" applyAlignment="1">
      <alignment horizontal="center" vertical="top" wrapText="1"/>
    </xf>
    <xf numFmtId="164" fontId="0" fillId="5" borderId="0" xfId="0" applyNumberFormat="1" applyFill="1" applyAlignment="1">
      <alignment horizontal="center"/>
    </xf>
    <xf numFmtId="0" fontId="2" fillId="0" borderId="18" xfId="0" applyFont="1" applyBorder="1"/>
    <xf numFmtId="0" fontId="0" fillId="0" borderId="8" xfId="0" applyBorder="1"/>
    <xf numFmtId="166" fontId="0" fillId="0" borderId="8" xfId="0" applyNumberFormat="1" applyBorder="1"/>
    <xf numFmtId="166" fontId="2" fillId="0" borderId="19" xfId="0" applyNumberFormat="1" applyFont="1" applyBorder="1"/>
    <xf numFmtId="0" fontId="2" fillId="0" borderId="20" xfId="0" applyFont="1" applyBorder="1"/>
    <xf numFmtId="0" fontId="0" fillId="0" borderId="21" xfId="0" applyBorder="1"/>
    <xf numFmtId="166" fontId="2" fillId="0" borderId="21" xfId="0" applyNumberFormat="1" applyFont="1" applyBorder="1"/>
    <xf numFmtId="166" fontId="5" fillId="0" borderId="1" xfId="0" applyNumberFormat="1" applyFont="1" applyBorder="1"/>
    <xf numFmtId="0" fontId="10" fillId="0" borderId="0" xfId="0" applyFont="1" applyAlignment="1">
      <alignment horizontal="center"/>
    </xf>
    <xf numFmtId="165" fontId="10" fillId="0" borderId="0" xfId="0" applyNumberFormat="1" applyFont="1"/>
    <xf numFmtId="0" fontId="19" fillId="0" borderId="0" xfId="0" applyFont="1"/>
    <xf numFmtId="0" fontId="18" fillId="0" borderId="16" xfId="0" applyFont="1" applyBorder="1" applyAlignment="1">
      <alignment horizontal="center" vertical="center"/>
    </xf>
    <xf numFmtId="168" fontId="19" fillId="0" borderId="3" xfId="0" applyNumberFormat="1" applyFont="1" applyBorder="1"/>
    <xf numFmtId="0" fontId="18" fillId="0" borderId="3" xfId="0" applyFont="1" applyBorder="1" applyAlignment="1">
      <alignment vertical="center"/>
    </xf>
    <xf numFmtId="0" fontId="19" fillId="0" borderId="22" xfId="0" applyFont="1" applyBorder="1"/>
    <xf numFmtId="0" fontId="19" fillId="0" borderId="4" xfId="0" applyFont="1" applyBorder="1" applyAlignment="1">
      <alignment horizontal="center"/>
    </xf>
    <xf numFmtId="0" fontId="19" fillId="0" borderId="16" xfId="0" applyFont="1" applyBorder="1"/>
    <xf numFmtId="0" fontId="19" fillId="0" borderId="3" xfId="0" applyFont="1" applyBorder="1"/>
    <xf numFmtId="0" fontId="18" fillId="0" borderId="23" xfId="0" applyFont="1" applyBorder="1" applyAlignment="1">
      <alignment horizontal="center"/>
    </xf>
    <xf numFmtId="166" fontId="20" fillId="0" borderId="17" xfId="0" applyNumberFormat="1" applyFont="1" applyBorder="1" applyAlignment="1">
      <alignment horizontal="center"/>
    </xf>
    <xf numFmtId="0" fontId="19" fillId="0" borderId="11" xfId="0" applyFont="1" applyBorder="1"/>
    <xf numFmtId="168" fontId="19" fillId="0" borderId="4" xfId="0" applyNumberFormat="1" applyFont="1" applyBorder="1"/>
    <xf numFmtId="0" fontId="19" fillId="0" borderId="4" xfId="0" applyFont="1" applyBorder="1"/>
    <xf numFmtId="0" fontId="18" fillId="0" borderId="11" xfId="0" applyFont="1" applyBorder="1"/>
    <xf numFmtId="0" fontId="18" fillId="0" borderId="4" xfId="0" applyFont="1" applyBorder="1"/>
    <xf numFmtId="0" fontId="19" fillId="0" borderId="22" xfId="0" applyFont="1" applyBorder="1" applyAlignment="1">
      <alignment horizontal="left"/>
    </xf>
    <xf numFmtId="168" fontId="21" fillId="0" borderId="4" xfId="0" applyNumberFormat="1" applyFont="1" applyBorder="1" applyAlignment="1">
      <alignment horizontal="center"/>
    </xf>
    <xf numFmtId="168" fontId="20" fillId="0" borderId="4" xfId="0" applyNumberFormat="1" applyFont="1" applyBorder="1" applyAlignment="1">
      <alignment horizontal="center"/>
    </xf>
    <xf numFmtId="166" fontId="20" fillId="0" borderId="4" xfId="0" applyNumberFormat="1" applyFont="1" applyBorder="1"/>
    <xf numFmtId="168" fontId="19" fillId="0" borderId="4" xfId="0" applyNumberFormat="1" applyFont="1" applyBorder="1" applyAlignment="1">
      <alignment horizontal="center"/>
    </xf>
    <xf numFmtId="166" fontId="18" fillId="0" borderId="17" xfId="0" applyNumberFormat="1" applyFont="1" applyBorder="1" applyAlignment="1">
      <alignment horizontal="center"/>
    </xf>
    <xf numFmtId="0" fontId="18" fillId="0" borderId="11" xfId="0" applyFont="1" applyBorder="1" applyAlignment="1">
      <alignment horizontal="right"/>
    </xf>
    <xf numFmtId="0" fontId="18" fillId="0" borderId="4" xfId="0" applyFont="1" applyBorder="1" applyAlignment="1">
      <alignment horizontal="right"/>
    </xf>
    <xf numFmtId="166" fontId="19" fillId="0" borderId="3" xfId="0" applyNumberFormat="1" applyFont="1" applyBorder="1"/>
    <xf numFmtId="168" fontId="21" fillId="0" borderId="4" xfId="0" applyNumberFormat="1" applyFont="1" applyBorder="1"/>
    <xf numFmtId="168" fontId="20" fillId="0" borderId="4" xfId="0" applyNumberFormat="1" applyFont="1" applyBorder="1"/>
    <xf numFmtId="0" fontId="19" fillId="0" borderId="0" xfId="0" applyFont="1" applyAlignment="1">
      <alignment horizontal="left" indent="1"/>
    </xf>
    <xf numFmtId="166" fontId="19" fillId="0" borderId="4" xfId="0" applyNumberFormat="1" applyFont="1" applyBorder="1" applyAlignment="1">
      <alignment horizontal="center"/>
    </xf>
    <xf numFmtId="168" fontId="20" fillId="0" borderId="3" xfId="0" applyNumberFormat="1" applyFont="1" applyBorder="1"/>
    <xf numFmtId="168" fontId="18" fillId="0" borderId="3" xfId="0" applyNumberFormat="1" applyFont="1" applyBorder="1"/>
    <xf numFmtId="0" fontId="18" fillId="0" borderId="22" xfId="0" applyFont="1" applyBorder="1"/>
    <xf numFmtId="0" fontId="19" fillId="0" borderId="24" xfId="0" applyFont="1" applyBorder="1"/>
    <xf numFmtId="168" fontId="19" fillId="0" borderId="7" xfId="0" applyNumberFormat="1" applyFont="1" applyBorder="1"/>
    <xf numFmtId="166" fontId="19" fillId="0" borderId="4" xfId="0" applyNumberFormat="1" applyFont="1" applyBorder="1"/>
    <xf numFmtId="0" fontId="19" fillId="0" borderId="25" xfId="0" applyFont="1" applyBorder="1"/>
    <xf numFmtId="0" fontId="22" fillId="0" borderId="0" xfId="0" applyFont="1"/>
    <xf numFmtId="0" fontId="23" fillId="0" borderId="0" xfId="0" applyFont="1"/>
    <xf numFmtId="0" fontId="23" fillId="0" borderId="0" xfId="0" applyFont="1" applyAlignment="1">
      <alignment horizontal="center"/>
    </xf>
    <xf numFmtId="167" fontId="23" fillId="0" borderId="0" xfId="1" applyNumberFormat="1" applyFont="1" applyAlignment="1">
      <alignment horizontal="center"/>
    </xf>
    <xf numFmtId="9" fontId="23" fillId="0" borderId="0" xfId="0" applyNumberFormat="1" applyFont="1"/>
    <xf numFmtId="167" fontId="23" fillId="0" borderId="0" xfId="0" applyNumberFormat="1" applyFont="1"/>
    <xf numFmtId="167" fontId="5" fillId="0" borderId="0" xfId="0" applyNumberFormat="1" applyFont="1"/>
    <xf numFmtId="168" fontId="24" fillId="0" borderId="4" xfId="0" applyNumberFormat="1" applyFont="1" applyBorder="1"/>
    <xf numFmtId="0" fontId="18" fillId="0" borderId="15" xfId="0" applyFont="1" applyBorder="1" applyAlignment="1">
      <alignment horizontal="center"/>
    </xf>
  </cellXfs>
  <cellStyles count="74">
    <cellStyle name="Lien hypertexte" xfId="2" builtinId="8" hidden="1"/>
    <cellStyle name="Lien hypertexte" xfId="4" builtinId="8" hidden="1"/>
    <cellStyle name="Lien hypertexte" xfId="6" builtinId="8" hidden="1"/>
    <cellStyle name="Lien hypertexte" xfId="8" builtinId="8" hidden="1"/>
    <cellStyle name="Lien hypertexte" xfId="10" builtinId="8" hidden="1"/>
    <cellStyle name="Lien hypertexte" xfId="12" builtinId="8" hidden="1"/>
    <cellStyle name="Lien hypertexte" xfId="14" builtinId="8" hidden="1"/>
    <cellStyle name="Lien hypertexte" xfId="16" builtinId="8" hidden="1"/>
    <cellStyle name="Lien hypertexte" xfId="18" builtinId="8" hidden="1"/>
    <cellStyle name="Lien hypertexte" xfId="20" builtinId="8" hidden="1"/>
    <cellStyle name="Lien hypertexte" xfId="22" builtinId="8" hidden="1"/>
    <cellStyle name="Lien hypertexte" xfId="24" builtinId="8" hidden="1"/>
    <cellStyle name="Lien hypertexte" xfId="26" builtinId="8" hidden="1"/>
    <cellStyle name="Lien hypertexte" xfId="28" builtinId="8" hidden="1"/>
    <cellStyle name="Lien hypertexte" xfId="30" builtinId="8" hidden="1"/>
    <cellStyle name="Lien hypertexte" xfId="32" builtinId="8" hidden="1"/>
    <cellStyle name="Lien hypertexte" xfId="34" builtinId="8" hidden="1"/>
    <cellStyle name="Lien hypertexte" xfId="36" builtinId="8" hidden="1"/>
    <cellStyle name="Lien hypertexte" xfId="38" builtinId="8" hidden="1"/>
    <cellStyle name="Lien hypertexte" xfId="40" builtinId="8" hidden="1"/>
    <cellStyle name="Lien hypertexte" xfId="42" builtinId="8" hidden="1"/>
    <cellStyle name="Lien hypertexte" xfId="44" builtinId="8" hidden="1"/>
    <cellStyle name="Lien hypertexte" xfId="46" builtinId="8" hidden="1"/>
    <cellStyle name="Lien hypertexte" xfId="48" builtinId="8" hidden="1"/>
    <cellStyle name="Lien hypertexte" xfId="50" builtinId="8" hidden="1"/>
    <cellStyle name="Lien hypertexte" xfId="52" builtinId="8" hidden="1"/>
    <cellStyle name="Lien hypertexte" xfId="54" builtinId="8" hidden="1"/>
    <cellStyle name="Lien hypertexte" xfId="56" builtinId="8" hidden="1"/>
    <cellStyle name="Lien hypertexte" xfId="58" builtinId="8" hidden="1"/>
    <cellStyle name="Lien hypertexte" xfId="60" builtinId="8" hidden="1"/>
    <cellStyle name="Lien hypertexte" xfId="62" builtinId="8" hidden="1"/>
    <cellStyle name="Lien hypertexte" xfId="64" builtinId="8" hidden="1"/>
    <cellStyle name="Lien hypertexte" xfId="66" builtinId="8" hidden="1"/>
    <cellStyle name="Lien hypertexte" xfId="68" builtinId="8" hidden="1"/>
    <cellStyle name="Lien hypertexte" xfId="70" builtinId="8" hidden="1"/>
    <cellStyle name="Lien hypertexte" xfId="72" builtinId="8" hidden="1"/>
    <cellStyle name="Lien hypertexte visité" xfId="3" builtinId="9" hidden="1"/>
    <cellStyle name="Lien hypertexte visité" xfId="5" builtinId="9" hidden="1"/>
    <cellStyle name="Lien hypertexte visité" xfId="7" builtinId="9" hidden="1"/>
    <cellStyle name="Lien hypertexte visité" xfId="9" builtinId="9" hidden="1"/>
    <cellStyle name="Lien hypertexte visité" xfId="11" builtinId="9" hidden="1"/>
    <cellStyle name="Lien hypertexte visité" xfId="13" builtinId="9" hidden="1"/>
    <cellStyle name="Lien hypertexte visité" xfId="15" builtinId="9" hidden="1"/>
    <cellStyle name="Lien hypertexte visité" xfId="17" builtinId="9" hidden="1"/>
    <cellStyle name="Lien hypertexte visité" xfId="19" builtinId="9" hidden="1"/>
    <cellStyle name="Lien hypertexte visité" xfId="21" builtinId="9" hidden="1"/>
    <cellStyle name="Lien hypertexte visité" xfId="23" builtinId="9" hidden="1"/>
    <cellStyle name="Lien hypertexte visité" xfId="25" builtinId="9" hidden="1"/>
    <cellStyle name="Lien hypertexte visité" xfId="27" builtinId="9" hidden="1"/>
    <cellStyle name="Lien hypertexte visité" xfId="29" builtinId="9" hidden="1"/>
    <cellStyle name="Lien hypertexte visité" xfId="31" builtinId="9" hidden="1"/>
    <cellStyle name="Lien hypertexte visité" xfId="33" builtinId="9" hidden="1"/>
    <cellStyle name="Lien hypertexte visité" xfId="35" builtinId="9" hidden="1"/>
    <cellStyle name="Lien hypertexte visité" xfId="37" builtinId="9" hidden="1"/>
    <cellStyle name="Lien hypertexte visité" xfId="39" builtinId="9" hidden="1"/>
    <cellStyle name="Lien hypertexte visité" xfId="41" builtinId="9" hidden="1"/>
    <cellStyle name="Lien hypertexte visité" xfId="43" builtinId="9" hidden="1"/>
    <cellStyle name="Lien hypertexte visité" xfId="45" builtinId="9" hidden="1"/>
    <cellStyle name="Lien hypertexte visité" xfId="47" builtinId="9" hidden="1"/>
    <cellStyle name="Lien hypertexte visité" xfId="49" builtinId="9" hidden="1"/>
    <cellStyle name="Lien hypertexte visité" xfId="51" builtinId="9" hidden="1"/>
    <cellStyle name="Lien hypertexte visité" xfId="53" builtinId="9" hidden="1"/>
    <cellStyle name="Lien hypertexte visité" xfId="55" builtinId="9" hidden="1"/>
    <cellStyle name="Lien hypertexte visité" xfId="57" builtinId="9" hidden="1"/>
    <cellStyle name="Lien hypertexte visité" xfId="59" builtinId="9" hidden="1"/>
    <cellStyle name="Lien hypertexte visité" xfId="61" builtinId="9" hidden="1"/>
    <cellStyle name="Lien hypertexte visité" xfId="63" builtinId="9" hidden="1"/>
    <cellStyle name="Lien hypertexte visité" xfId="65" builtinId="9" hidden="1"/>
    <cellStyle name="Lien hypertexte visité" xfId="67" builtinId="9" hidden="1"/>
    <cellStyle name="Lien hypertexte visité" xfId="69" builtinId="9" hidden="1"/>
    <cellStyle name="Lien hypertexte visité" xfId="71" builtinId="9" hidden="1"/>
    <cellStyle name="Lien hypertexte visité" xfId="73" builtinId="9" hidden="1"/>
    <cellStyle name="Milliers" xfId="1" builtinId="3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Amortissement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8.7346120550489501E-2"/>
          <c:y val="0.111527777777778"/>
          <c:w val="0.89093786000675601"/>
          <c:h val="0.71220654709827902"/>
        </c:manualLayout>
      </c:layout>
      <c:lineChart>
        <c:grouping val="standard"/>
        <c:varyColors val="0"/>
        <c:ser>
          <c:idx val="1"/>
          <c:order val="0"/>
          <c:tx>
            <c:v>Valeur nette (Sans Dépreciation)</c:v>
          </c:tx>
          <c:spPr>
            <a:ln w="19050" cap="rnd">
              <a:solidFill>
                <a:schemeClr val="accent2">
                  <a:lumMod val="75000"/>
                </a:schemeClr>
              </a:solidFill>
              <a:round/>
            </a:ln>
            <a:effectLst/>
          </c:spPr>
          <c:marker>
            <c:symbol val="diamond"/>
            <c:size val="6"/>
            <c:spPr>
              <a:noFill/>
              <a:ln w="19050">
                <a:solidFill>
                  <a:srgbClr val="FF0000"/>
                </a:solidFill>
              </a:ln>
              <a:effectLst/>
            </c:spPr>
          </c:marker>
          <c:cat>
            <c:strLit>
              <c:ptCount val="10"/>
              <c:pt idx="0">
                <c:v>_x0003_N-5</c:v>
              </c:pt>
              <c:pt idx="1">
                <c:v>_x0003_N-4</c:v>
              </c:pt>
              <c:pt idx="2">
                <c:v>_x0003_N-3</c:v>
              </c:pt>
              <c:pt idx="3">
                <c:v>_x0003_N-2</c:v>
              </c:pt>
              <c:pt idx="4">
                <c:v>_x0003_N-1</c:v>
              </c:pt>
              <c:pt idx="5">
                <c:v>_x0001_N</c:v>
              </c:pt>
              <c:pt idx="6">
                <c:v>_x0003_N+1</c:v>
              </c:pt>
              <c:pt idx="7">
                <c:v>_x0003_N+2</c:v>
              </c:pt>
              <c:pt idx="8">
                <c:v>_x0003_N+3</c:v>
              </c:pt>
              <c:pt idx="9">
                <c:v>_x0003_N+4</c:v>
              </c:pt>
            </c:strLit>
          </c:cat>
          <c:val>
            <c:numLit>
              <c:formatCode>General</c:formatCode>
              <c:ptCount val="10"/>
              <c:pt idx="0">
                <c:v>90000</c:v>
              </c:pt>
              <c:pt idx="1">
                <c:v>80000</c:v>
              </c:pt>
              <c:pt idx="2">
                <c:v>70000</c:v>
              </c:pt>
              <c:pt idx="3">
                <c:v>60000</c:v>
              </c:pt>
              <c:pt idx="4">
                <c:v>50000</c:v>
              </c:pt>
              <c:pt idx="5">
                <c:v>40000</c:v>
              </c:pt>
              <c:pt idx="6">
                <c:v>30000</c:v>
              </c:pt>
              <c:pt idx="7">
                <c:v>20000</c:v>
              </c:pt>
              <c:pt idx="8">
                <c:v>10000</c:v>
              </c:pt>
              <c:pt idx="9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DB52-4289-B72C-E9962AC3A24A}"/>
            </c:ext>
          </c:extLst>
        </c:ser>
        <c:ser>
          <c:idx val="2"/>
          <c:order val="1"/>
          <c:tx>
            <c:v>Valeur nette (Avec Dépreciation)</c:v>
          </c:tx>
          <c:spPr>
            <a:ln w="2540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>
                  <a:lumMod val="50000"/>
                  <a:lumOff val="50000"/>
                </a:schemeClr>
              </a:solidFill>
              <a:ln w="12700">
                <a:solidFill>
                  <a:schemeClr val="tx1">
                    <a:lumMod val="95000"/>
                    <a:lumOff val="5000"/>
                  </a:schemeClr>
                </a:solidFill>
              </a:ln>
              <a:effectLst/>
            </c:spPr>
          </c:marker>
          <c:dLbls>
            <c:dLbl>
              <c:idx val="5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B52-4289-B72C-E9962AC3A24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b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0"/>
              <c:pt idx="0">
                <c:v>_x0003_N-5</c:v>
              </c:pt>
              <c:pt idx="1">
                <c:v>_x0003_N-4</c:v>
              </c:pt>
              <c:pt idx="2">
                <c:v>_x0003_N-3</c:v>
              </c:pt>
              <c:pt idx="3">
                <c:v>_x0003_N-2</c:v>
              </c:pt>
              <c:pt idx="4">
                <c:v>_x0003_N-1</c:v>
              </c:pt>
              <c:pt idx="5">
                <c:v>_x0001_N</c:v>
              </c:pt>
              <c:pt idx="6">
                <c:v>_x0003_N+1</c:v>
              </c:pt>
              <c:pt idx="7">
                <c:v>_x0003_N+2</c:v>
              </c:pt>
              <c:pt idx="8">
                <c:v>_x0003_N+3</c:v>
              </c:pt>
              <c:pt idx="9">
                <c:v>_x0003_N+4</c:v>
              </c:pt>
            </c:strLit>
          </c:cat>
          <c:val>
            <c:numLit>
              <c:formatCode>General</c:formatCode>
              <c:ptCount val="10"/>
              <c:pt idx="0">
                <c:v>90000</c:v>
              </c:pt>
              <c:pt idx="1">
                <c:v>80000</c:v>
              </c:pt>
              <c:pt idx="2">
                <c:v>70000</c:v>
              </c:pt>
              <c:pt idx="3">
                <c:v>42000</c:v>
              </c:pt>
              <c:pt idx="4">
                <c:v>35000</c:v>
              </c:pt>
              <c:pt idx="5">
                <c:v>28000</c:v>
              </c:pt>
              <c:pt idx="6">
                <c:v>21000</c:v>
              </c:pt>
              <c:pt idx="7">
                <c:v>14000</c:v>
              </c:pt>
              <c:pt idx="8">
                <c:v>7000</c:v>
              </c:pt>
              <c:pt idx="9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DB52-4289-B72C-E9962AC3A24A}"/>
            </c:ext>
          </c:extLst>
        </c:ser>
        <c:ser>
          <c:idx val="0"/>
          <c:order val="2"/>
          <c:tx>
            <c:v>Valeur nette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6"/>
            <c:spPr>
              <a:noFill/>
              <a:ln w="15875">
                <a:solidFill>
                  <a:srgbClr val="0070C0"/>
                </a:solidFill>
              </a:ln>
              <a:effectLst/>
            </c:spPr>
          </c:marker>
          <c:dLbls>
            <c:dLbl>
              <c:idx val="3"/>
              <c:layout>
                <c:manualLayout>
                  <c:x val="-3.0454282188729701E-2"/>
                  <c:y val="4.0764931788807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B52-4289-B72C-E9962AC3A24A}"/>
                </c:ext>
              </c:extLst>
            </c:dLbl>
            <c:dLbl>
              <c:idx val="4"/>
              <c:layout>
                <c:manualLayout>
                  <c:x val="-2.9743316898279099E-2"/>
                  <c:y val="3.397641873686620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B52-4289-B72C-E9962AC3A24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0"/>
              <c:pt idx="0">
                <c:v>_x0003_N-5</c:v>
              </c:pt>
              <c:pt idx="1">
                <c:v>_x0003_N-4</c:v>
              </c:pt>
              <c:pt idx="2">
                <c:v>_x0003_N-3</c:v>
              </c:pt>
              <c:pt idx="3">
                <c:v>_x0003_N-2</c:v>
              </c:pt>
              <c:pt idx="4">
                <c:v>_x0003_N-1</c:v>
              </c:pt>
              <c:pt idx="5">
                <c:v>_x0001_N</c:v>
              </c:pt>
              <c:pt idx="6">
                <c:v>_x0003_N+1</c:v>
              </c:pt>
              <c:pt idx="7">
                <c:v>_x0003_N+2</c:v>
              </c:pt>
              <c:pt idx="8">
                <c:v>_x0003_N+3</c:v>
              </c:pt>
              <c:pt idx="9">
                <c:v>_x0003_N+4</c:v>
              </c:pt>
            </c:strLit>
          </c:cat>
          <c:val>
            <c:numLit>
              <c:formatCode>General</c:formatCode>
              <c:ptCount val="10"/>
              <c:pt idx="0">
                <c:v>90000</c:v>
              </c:pt>
              <c:pt idx="1">
                <c:v>80000</c:v>
              </c:pt>
              <c:pt idx="2">
                <c:v>70000</c:v>
              </c:pt>
              <c:pt idx="3">
                <c:v>42000</c:v>
              </c:pt>
              <c:pt idx="4">
                <c:v>35000</c:v>
              </c:pt>
              <c:pt idx="5">
                <c:v>40000</c:v>
              </c:pt>
              <c:pt idx="6">
                <c:v>30000</c:v>
              </c:pt>
              <c:pt idx="7">
                <c:v>20000</c:v>
              </c:pt>
              <c:pt idx="8">
                <c:v>10000</c:v>
              </c:pt>
              <c:pt idx="9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DB52-4289-B72C-E9962AC3A2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32391032"/>
        <c:axId val="2055561288"/>
      </c:lineChart>
      <c:catAx>
        <c:axId val="2132391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055561288"/>
        <c:crosses val="autoZero"/>
        <c:auto val="1"/>
        <c:lblAlgn val="ctr"/>
        <c:lblOffset val="100"/>
        <c:noMultiLvlLbl val="0"/>
      </c:catAx>
      <c:valAx>
        <c:axId val="2055561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>
                <a:lumMod val="50000"/>
                <a:lumOff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132391032"/>
        <c:crosses val="autoZero"/>
        <c:crossBetween val="between"/>
      </c:valAx>
      <c:spPr>
        <a:noFill/>
        <a:ln>
          <a:noFill/>
        </a:ln>
        <a:effectLst>
          <a:softEdge rad="12700"/>
        </a:effectLst>
      </c:spPr>
    </c:plotArea>
    <c:legend>
      <c:legendPos val="b"/>
      <c:layout>
        <c:manualLayout>
          <c:xMode val="edge"/>
          <c:yMode val="edge"/>
          <c:x val="7.9967181918219402E-2"/>
          <c:y val="0.92187445319335104"/>
          <c:w val="0.84401400333497101"/>
          <c:h val="7.812554680664919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12700" cap="flat" cmpd="sng" algn="ctr">
      <a:solidFill>
        <a:schemeClr val="tx1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21</xdr:row>
      <xdr:rowOff>161191</xdr:rowOff>
    </xdr:from>
    <xdr:to>
      <xdr:col>13</xdr:col>
      <xdr:colOff>219807</xdr:colOff>
      <xdr:row>39</xdr:row>
      <xdr:rowOff>65941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D2949918-1606-47C3-8069-6589DC1A36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143205</xdr:colOff>
      <xdr:row>31</xdr:row>
      <xdr:rowOff>95249</xdr:rowOff>
    </xdr:from>
    <xdr:to>
      <xdr:col>9</xdr:col>
      <xdr:colOff>39963</xdr:colOff>
      <xdr:row>32</xdr:row>
      <xdr:rowOff>109904</xdr:rowOff>
    </xdr:to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id="{B197059C-703C-42F9-ADF4-D5F41C371CCF}"/>
            </a:ext>
          </a:extLst>
        </xdr:cNvPr>
        <xdr:cNvSpPr txBox="1"/>
      </xdr:nvSpPr>
      <xdr:spPr>
        <a:xfrm>
          <a:off x="6505905" y="18599149"/>
          <a:ext cx="823858" cy="1670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800" b="1" i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12 000</a:t>
          </a:r>
          <a:endParaRPr kumimoji="1" lang="ja-JP" altLang="en-US" sz="800" b="1" i="1">
            <a:solidFill>
              <a:srgbClr val="FF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124557</xdr:colOff>
      <xdr:row>31</xdr:row>
      <xdr:rowOff>80595</xdr:rowOff>
    </xdr:from>
    <xdr:to>
      <xdr:col>8</xdr:col>
      <xdr:colOff>131884</xdr:colOff>
      <xdr:row>32</xdr:row>
      <xdr:rowOff>146538</xdr:rowOff>
    </xdr:to>
    <xdr:cxnSp macro="">
      <xdr:nvCxnSpPr>
        <xdr:cNvPr id="4" name="Connecteur droit avec flèche 3">
          <a:extLst>
            <a:ext uri="{FF2B5EF4-FFF2-40B4-BE49-F238E27FC236}">
              <a16:creationId xmlns:a16="http://schemas.microsoft.com/office/drawing/2014/main" id="{A0E66140-D84E-4EE4-BFA5-39F0E7C055F3}"/>
            </a:ext>
          </a:extLst>
        </xdr:cNvPr>
        <xdr:cNvCxnSpPr/>
      </xdr:nvCxnSpPr>
      <xdr:spPr>
        <a:xfrm flipH="1">
          <a:off x="6487257" y="18584495"/>
          <a:ext cx="7327" cy="218343"/>
        </a:xfrm>
        <a:prstGeom prst="straightConnector1">
          <a:avLst/>
        </a:prstGeom>
        <a:ln w="28575">
          <a:solidFill>
            <a:srgbClr val="FF0000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98"/>
  <sheetViews>
    <sheetView tabSelected="1" topLeftCell="A151" zoomScale="160" zoomScaleNormal="160" workbookViewId="0">
      <selection activeCell="D167" sqref="D167"/>
    </sheetView>
  </sheetViews>
  <sheetFormatPr baseColWidth="10" defaultRowHeight="15.5" x14ac:dyDescent="0.35"/>
  <cols>
    <col min="1" max="1" width="19.75" customWidth="1"/>
    <col min="2" max="2" width="14.83203125" customWidth="1"/>
    <col min="3" max="3" width="21.5" customWidth="1"/>
    <col min="4" max="4" width="17.33203125" customWidth="1"/>
    <col min="5" max="5" width="13.33203125" customWidth="1"/>
    <col min="6" max="6" width="14.33203125" customWidth="1"/>
    <col min="7" max="7" width="16.33203125" customWidth="1"/>
    <col min="8" max="8" width="16.83203125" customWidth="1"/>
    <col min="9" max="9" width="13.6640625" customWidth="1"/>
    <col min="10" max="10" width="15.5" customWidth="1"/>
    <col min="11" max="11" width="18" customWidth="1"/>
  </cols>
  <sheetData>
    <row r="1" spans="1:8" x14ac:dyDescent="0.35">
      <c r="A1" s="123" t="s">
        <v>19</v>
      </c>
    </row>
    <row r="3" spans="1:8" x14ac:dyDescent="0.35">
      <c r="A3" s="73" t="s">
        <v>56</v>
      </c>
    </row>
    <row r="4" spans="1:8" x14ac:dyDescent="0.35">
      <c r="B4" s="28" t="s">
        <v>1</v>
      </c>
      <c r="C4" s="28" t="s">
        <v>2</v>
      </c>
      <c r="D4" s="28" t="s">
        <v>3</v>
      </c>
      <c r="E4" s="28"/>
      <c r="F4" s="28"/>
      <c r="G4" s="28"/>
      <c r="H4" s="28"/>
    </row>
    <row r="5" spans="1:8" x14ac:dyDescent="0.35">
      <c r="A5" t="s">
        <v>4</v>
      </c>
      <c r="B5" s="4">
        <v>8000</v>
      </c>
      <c r="C5" s="4">
        <v>3200</v>
      </c>
      <c r="D5" s="4">
        <v>3000</v>
      </c>
      <c r="E5" s="5"/>
      <c r="F5" s="5"/>
      <c r="G5" s="5"/>
      <c r="H5" s="5"/>
    </row>
    <row r="6" spans="1:8" x14ac:dyDescent="0.35">
      <c r="A6" s="1" t="s">
        <v>145</v>
      </c>
      <c r="B6" s="16">
        <v>8000</v>
      </c>
      <c r="C6" s="16">
        <v>1600</v>
      </c>
      <c r="D6" s="16">
        <v>1500</v>
      </c>
      <c r="E6" s="5"/>
      <c r="F6" s="5"/>
      <c r="G6" s="5"/>
      <c r="H6" s="5"/>
    </row>
    <row r="7" spans="1:8" x14ac:dyDescent="0.35">
      <c r="B7" s="5"/>
      <c r="C7" s="5"/>
      <c r="D7" s="5"/>
      <c r="E7" s="5"/>
      <c r="F7" s="5"/>
      <c r="G7" s="5"/>
      <c r="H7" s="5"/>
    </row>
    <row r="8" spans="1:8" x14ac:dyDescent="0.35">
      <c r="A8" s="73" t="s">
        <v>57</v>
      </c>
      <c r="B8" s="5" t="s">
        <v>27</v>
      </c>
      <c r="C8" s="5" t="s">
        <v>27</v>
      </c>
      <c r="D8" s="5" t="s">
        <v>27</v>
      </c>
      <c r="E8" s="5" t="s">
        <v>27</v>
      </c>
      <c r="F8" s="17" t="s">
        <v>27</v>
      </c>
      <c r="G8" s="5"/>
      <c r="H8" s="5"/>
    </row>
    <row r="9" spans="1:8" x14ac:dyDescent="0.35">
      <c r="A9" t="s">
        <v>1</v>
      </c>
      <c r="B9" s="5">
        <v>1</v>
      </c>
      <c r="C9" s="5">
        <v>2</v>
      </c>
      <c r="D9" s="5">
        <v>3</v>
      </c>
      <c r="E9" s="5">
        <v>4</v>
      </c>
      <c r="F9" s="5">
        <v>5</v>
      </c>
      <c r="G9" s="5" t="s">
        <v>5</v>
      </c>
      <c r="H9" s="5"/>
    </row>
    <row r="10" spans="1:8" x14ac:dyDescent="0.35">
      <c r="A10" t="s">
        <v>6</v>
      </c>
      <c r="B10" s="4">
        <v>2500</v>
      </c>
      <c r="C10" s="4">
        <v>2500</v>
      </c>
      <c r="D10" s="4">
        <v>2500</v>
      </c>
      <c r="E10" s="4">
        <v>2500</v>
      </c>
      <c r="F10" s="4">
        <v>2500</v>
      </c>
      <c r="G10" s="5"/>
      <c r="H10" s="5"/>
    </row>
    <row r="11" spans="1:8" x14ac:dyDescent="0.35">
      <c r="A11" t="s">
        <v>7</v>
      </c>
      <c r="B11" s="6">
        <f>B10/(1+15%)^B9</f>
        <v>2173.913043478261</v>
      </c>
      <c r="C11" s="6">
        <f>C10/(1+15%)^C9</f>
        <v>1890.3591682419662</v>
      </c>
      <c r="D11" s="6">
        <f>D10/(1+15%)^D9</f>
        <v>1643.7905810799709</v>
      </c>
      <c r="E11" s="6">
        <f>E10/(1+15%)^E9</f>
        <v>1429.3831139825834</v>
      </c>
      <c r="F11" s="6">
        <f>F10/(1+15%)^F9</f>
        <v>1242.9418382457247</v>
      </c>
      <c r="G11" s="18">
        <f>SUM(B11:F11)</f>
        <v>8380.3877450285072</v>
      </c>
      <c r="H11" s="5"/>
    </row>
    <row r="12" spans="1:8" x14ac:dyDescent="0.35">
      <c r="B12" s="5"/>
      <c r="C12" s="5"/>
      <c r="D12" s="5"/>
      <c r="E12" s="5"/>
      <c r="F12" s="5"/>
      <c r="G12" s="5"/>
      <c r="H12" s="5"/>
    </row>
    <row r="13" spans="1:8" x14ac:dyDescent="0.35">
      <c r="A13" t="s">
        <v>2</v>
      </c>
      <c r="B13" s="5">
        <v>1</v>
      </c>
      <c r="C13" s="5">
        <v>2</v>
      </c>
      <c r="D13" s="5">
        <v>3</v>
      </c>
      <c r="E13" s="5">
        <v>4</v>
      </c>
      <c r="F13" s="5">
        <v>5</v>
      </c>
      <c r="G13" s="5" t="s">
        <v>5</v>
      </c>
      <c r="H13" s="5"/>
    </row>
    <row r="14" spans="1:8" x14ac:dyDescent="0.35">
      <c r="A14" t="s">
        <v>6</v>
      </c>
      <c r="B14" s="4">
        <v>700</v>
      </c>
      <c r="C14" s="4">
        <v>700</v>
      </c>
      <c r="D14" s="4">
        <v>700</v>
      </c>
      <c r="E14" s="4">
        <v>700</v>
      </c>
      <c r="F14" s="4">
        <v>700</v>
      </c>
      <c r="G14" s="5"/>
      <c r="H14" s="5"/>
    </row>
    <row r="15" spans="1:8" x14ac:dyDescent="0.35">
      <c r="A15" t="s">
        <v>7</v>
      </c>
      <c r="B15" s="6">
        <f>B14/(1+15%)^B13</f>
        <v>608.69565217391312</v>
      </c>
      <c r="C15" s="6">
        <f>C14/(1+15%)^C13</f>
        <v>529.30056710775057</v>
      </c>
      <c r="D15" s="6">
        <f t="shared" ref="D15" si="0">D14/(1+15%)^D13</f>
        <v>460.26136270239186</v>
      </c>
      <c r="E15" s="6">
        <f t="shared" ref="E15" si="1">E14/(1+15%)^E13</f>
        <v>400.22727191512337</v>
      </c>
      <c r="F15" s="6">
        <f t="shared" ref="F15" si="2">F14/(1+15%)^F13</f>
        <v>348.02371470880291</v>
      </c>
      <c r="G15" s="18">
        <f>SUM(B15:F15)</f>
        <v>2346.5085686079819</v>
      </c>
      <c r="H15" s="5"/>
    </row>
    <row r="16" spans="1:8" x14ac:dyDescent="0.35">
      <c r="B16" s="5"/>
      <c r="C16" s="5"/>
      <c r="D16" s="5"/>
      <c r="E16" s="5"/>
      <c r="F16" s="5"/>
      <c r="G16" s="5"/>
      <c r="H16" s="5"/>
    </row>
    <row r="17" spans="1:13" x14ac:dyDescent="0.35">
      <c r="A17" t="s">
        <v>3</v>
      </c>
      <c r="B17" s="5">
        <v>1</v>
      </c>
      <c r="C17" s="5">
        <v>2</v>
      </c>
      <c r="D17" s="5">
        <v>3</v>
      </c>
      <c r="E17" s="5">
        <v>4</v>
      </c>
      <c r="F17" s="5">
        <v>5</v>
      </c>
      <c r="G17" s="5" t="s">
        <v>5</v>
      </c>
      <c r="H17" s="5"/>
    </row>
    <row r="18" spans="1:13" x14ac:dyDescent="0.35">
      <c r="A18" t="s">
        <v>6</v>
      </c>
      <c r="B18" s="4">
        <v>400</v>
      </c>
      <c r="C18" s="4">
        <v>400</v>
      </c>
      <c r="D18" s="4">
        <v>400</v>
      </c>
      <c r="E18" s="4">
        <v>400</v>
      </c>
      <c r="F18" s="4">
        <v>400</v>
      </c>
      <c r="G18" s="5"/>
      <c r="H18" s="5"/>
    </row>
    <row r="19" spans="1:13" x14ac:dyDescent="0.35">
      <c r="A19" t="s">
        <v>7</v>
      </c>
      <c r="B19" s="6">
        <f>B18/(1+15%)^B17</f>
        <v>347.82608695652175</v>
      </c>
      <c r="C19" s="6">
        <f t="shared" ref="C19" si="3">C18/(1+15%)^C17</f>
        <v>302.4574669187146</v>
      </c>
      <c r="D19" s="6">
        <f t="shared" ref="D19" si="4">D18/(1+15%)^D17</f>
        <v>263.00649297279534</v>
      </c>
      <c r="E19" s="6">
        <f t="shared" ref="E19" si="5">E18/(1+15%)^E17</f>
        <v>228.70129823721334</v>
      </c>
      <c r="F19" s="6">
        <f t="shared" ref="F19" si="6">F18/(1+15%)^F17</f>
        <v>198.87069411931594</v>
      </c>
      <c r="G19" s="18">
        <f>SUM(B19:F19)</f>
        <v>1340.8620392045609</v>
      </c>
      <c r="H19" s="5"/>
    </row>
    <row r="20" spans="1:13" x14ac:dyDescent="0.35">
      <c r="B20" s="5"/>
      <c r="C20" s="5"/>
      <c r="D20" s="5"/>
      <c r="E20" s="5"/>
      <c r="F20" s="5"/>
      <c r="G20" s="5"/>
      <c r="H20" s="5"/>
    </row>
    <row r="21" spans="1:13" ht="32" customHeight="1" x14ac:dyDescent="0.35">
      <c r="A21" s="74" t="s">
        <v>83</v>
      </c>
      <c r="B21" s="5" t="s">
        <v>0</v>
      </c>
      <c r="C21" s="5" t="s">
        <v>5</v>
      </c>
      <c r="D21" s="21" t="s">
        <v>8</v>
      </c>
      <c r="E21" s="21" t="s">
        <v>11</v>
      </c>
      <c r="F21" s="5" t="s">
        <v>9</v>
      </c>
      <c r="G21" s="19" t="s">
        <v>10</v>
      </c>
      <c r="H21" s="28"/>
      <c r="L21" s="20"/>
      <c r="M21" s="20"/>
    </row>
    <row r="22" spans="1:13" x14ac:dyDescent="0.35">
      <c r="A22" t="s">
        <v>1</v>
      </c>
      <c r="B22" s="4">
        <v>8000</v>
      </c>
      <c r="C22" s="7">
        <f>G11</f>
        <v>8380.3877450285072</v>
      </c>
      <c r="D22" s="18">
        <f>MAX(C22,B22)</f>
        <v>8380.3877450285072</v>
      </c>
      <c r="E22" s="18">
        <v>9185</v>
      </c>
      <c r="F22" s="5" t="s">
        <v>12</v>
      </c>
      <c r="G22" s="7">
        <f>E22-D22</f>
        <v>804.6122549714928</v>
      </c>
      <c r="H22" s="28"/>
    </row>
    <row r="23" spans="1:13" x14ac:dyDescent="0.35">
      <c r="A23" t="s">
        <v>2</v>
      </c>
      <c r="B23" s="4">
        <v>1600</v>
      </c>
      <c r="C23" s="7">
        <f>G15</f>
        <v>2346.5085686079819</v>
      </c>
      <c r="D23" s="18">
        <f t="shared" ref="D23:D24" si="7">MAX(C23,B23)</f>
        <v>2346.5085686079819</v>
      </c>
      <c r="E23" s="18">
        <v>1840</v>
      </c>
      <c r="F23" s="5" t="s">
        <v>13</v>
      </c>
      <c r="G23" s="6">
        <v>0</v>
      </c>
      <c r="H23" s="28"/>
    </row>
    <row r="24" spans="1:13" x14ac:dyDescent="0.35">
      <c r="A24" t="s">
        <v>3</v>
      </c>
      <c r="B24" s="4">
        <v>1500</v>
      </c>
      <c r="C24" s="7">
        <f>G19</f>
        <v>1340.8620392045609</v>
      </c>
      <c r="D24" s="18">
        <f t="shared" si="7"/>
        <v>1500</v>
      </c>
      <c r="E24" s="18">
        <v>2380</v>
      </c>
      <c r="F24" s="5" t="s">
        <v>12</v>
      </c>
      <c r="G24" s="7">
        <f>E24-D24</f>
        <v>880</v>
      </c>
      <c r="H24" s="28"/>
    </row>
    <row r="25" spans="1:13" x14ac:dyDescent="0.35">
      <c r="B25" s="4"/>
      <c r="C25" s="7"/>
      <c r="D25" s="18"/>
      <c r="E25" s="18"/>
      <c r="F25" s="5"/>
      <c r="G25" s="7"/>
      <c r="H25" s="5"/>
      <c r="I25" s="3"/>
      <c r="J25" s="9"/>
    </row>
    <row r="26" spans="1:13" x14ac:dyDescent="0.35">
      <c r="A26" s="73" t="s">
        <v>60</v>
      </c>
      <c r="B26" s="4"/>
      <c r="C26" s="7"/>
      <c r="D26" s="18"/>
      <c r="E26" s="18"/>
      <c r="F26" s="5"/>
      <c r="G26" s="7"/>
      <c r="H26" s="5"/>
      <c r="I26" s="3"/>
      <c r="J26" s="9"/>
    </row>
    <row r="27" spans="1:13" s="22" customFormat="1" ht="31" x14ac:dyDescent="0.35">
      <c r="B27" s="23" t="s">
        <v>61</v>
      </c>
      <c r="C27" s="19" t="s">
        <v>58</v>
      </c>
      <c r="D27" s="21" t="s">
        <v>11</v>
      </c>
      <c r="E27" s="76" t="s">
        <v>62</v>
      </c>
      <c r="F27" s="19" t="s">
        <v>59</v>
      </c>
      <c r="G27" s="19" t="s">
        <v>64</v>
      </c>
      <c r="H27" s="19" t="s">
        <v>63</v>
      </c>
      <c r="I27" s="25"/>
      <c r="J27" s="26"/>
    </row>
    <row r="28" spans="1:13" x14ac:dyDescent="0.35">
      <c r="A28" t="s">
        <v>1</v>
      </c>
      <c r="B28" s="4">
        <v>8500</v>
      </c>
      <c r="C28" s="5">
        <v>685</v>
      </c>
      <c r="D28" s="29">
        <f>E22</f>
        <v>9185</v>
      </c>
      <c r="E28" s="77">
        <f>G22</f>
        <v>804.6122549714928</v>
      </c>
      <c r="F28" s="33">
        <f>C28</f>
        <v>685</v>
      </c>
      <c r="G28" s="33">
        <f>G22-F28</f>
        <v>119.6122549714928</v>
      </c>
      <c r="H28" s="32">
        <f>B28-G28</f>
        <v>8380.3877450285072</v>
      </c>
      <c r="I28" s="3"/>
      <c r="J28" s="9"/>
    </row>
    <row r="29" spans="1:13" x14ac:dyDescent="0.35">
      <c r="A29" t="s">
        <v>2</v>
      </c>
      <c r="B29" s="4">
        <v>1700</v>
      </c>
      <c r="C29" s="5">
        <v>140</v>
      </c>
      <c r="D29" s="29">
        <f>E23</f>
        <v>1840</v>
      </c>
      <c r="E29" s="77">
        <f t="shared" ref="E29:E30" si="8">G23</f>
        <v>0</v>
      </c>
      <c r="F29" s="30">
        <f>G23</f>
        <v>0</v>
      </c>
      <c r="G29" s="28"/>
      <c r="H29" s="28"/>
      <c r="I29" s="3"/>
      <c r="J29" s="9"/>
    </row>
    <row r="30" spans="1:13" x14ac:dyDescent="0.35">
      <c r="A30" t="s">
        <v>3</v>
      </c>
      <c r="B30" s="4">
        <v>2200</v>
      </c>
      <c r="C30" s="5">
        <v>180</v>
      </c>
      <c r="D30" s="29">
        <f>E24</f>
        <v>2380</v>
      </c>
      <c r="E30" s="77">
        <f t="shared" si="8"/>
        <v>880</v>
      </c>
      <c r="F30" s="34">
        <f>C30</f>
        <v>180</v>
      </c>
      <c r="G30" s="33">
        <f>G24-F30</f>
        <v>700</v>
      </c>
      <c r="H30" s="31">
        <f>B30-G30</f>
        <v>1500</v>
      </c>
      <c r="I30" s="3"/>
      <c r="J30" s="9"/>
    </row>
    <row r="31" spans="1:13" x14ac:dyDescent="0.35">
      <c r="B31" s="4"/>
      <c r="C31" s="5"/>
      <c r="D31" s="29"/>
      <c r="E31" s="30"/>
      <c r="F31" s="34">
        <f>F28+F30</f>
        <v>865</v>
      </c>
      <c r="G31" s="33">
        <f>G28+G30</f>
        <v>819.6122549714928</v>
      </c>
      <c r="H31" s="31"/>
      <c r="I31" s="3"/>
      <c r="J31" s="9"/>
    </row>
    <row r="32" spans="1:13" x14ac:dyDescent="0.35">
      <c r="A32" t="s">
        <v>84</v>
      </c>
      <c r="B32" s="4"/>
      <c r="C32" s="5"/>
      <c r="D32" s="24"/>
      <c r="E32" s="3"/>
      <c r="F32" s="3"/>
      <c r="G32" s="9"/>
      <c r="H32" s="9"/>
      <c r="I32" s="3"/>
      <c r="J32" s="9"/>
    </row>
    <row r="33" spans="1:10" x14ac:dyDescent="0.35">
      <c r="B33" s="4"/>
      <c r="C33" s="5"/>
      <c r="D33" s="24"/>
      <c r="E33" s="3"/>
      <c r="F33" s="3"/>
      <c r="G33" s="9"/>
      <c r="H33" s="9"/>
      <c r="I33" s="3"/>
      <c r="J33" s="9"/>
    </row>
    <row r="34" spans="1:10" ht="16" thickBot="1" x14ac:dyDescent="0.4">
      <c r="A34" s="131" t="s">
        <v>122</v>
      </c>
      <c r="B34" s="131"/>
      <c r="C34" s="131"/>
      <c r="D34" s="131"/>
      <c r="E34" s="88"/>
      <c r="F34" s="131" t="s">
        <v>88</v>
      </c>
      <c r="G34" s="131"/>
      <c r="H34" s="9"/>
      <c r="I34" s="3"/>
      <c r="J34" s="9"/>
    </row>
    <row r="35" spans="1:10" ht="16" thickBot="1" x14ac:dyDescent="0.4">
      <c r="A35" s="89" t="s">
        <v>65</v>
      </c>
      <c r="B35" s="90"/>
      <c r="C35" s="91" t="s">
        <v>66</v>
      </c>
      <c r="D35" s="90"/>
      <c r="E35" s="88"/>
      <c r="F35" s="92"/>
      <c r="G35" s="93" t="s">
        <v>89</v>
      </c>
      <c r="H35" s="9"/>
      <c r="I35" s="3"/>
      <c r="J35" s="9"/>
    </row>
    <row r="36" spans="1:10" ht="16" thickBot="1" x14ac:dyDescent="0.4">
      <c r="A36" s="94"/>
      <c r="B36" s="90" t="s">
        <v>90</v>
      </c>
      <c r="C36" s="95"/>
      <c r="D36" s="90" t="s">
        <v>90</v>
      </c>
      <c r="E36" s="88"/>
      <c r="F36" s="96" t="s">
        <v>91</v>
      </c>
      <c r="G36" s="97"/>
      <c r="H36" s="9"/>
      <c r="I36" s="3"/>
      <c r="J36" s="9"/>
    </row>
    <row r="37" spans="1:10" x14ac:dyDescent="0.35">
      <c r="A37" s="98"/>
      <c r="B37" s="99"/>
      <c r="C37" s="100"/>
      <c r="D37" s="99"/>
      <c r="E37" s="88"/>
      <c r="F37" s="92"/>
      <c r="G37" s="99"/>
      <c r="H37" s="9"/>
      <c r="I37" s="3"/>
      <c r="J37" s="9"/>
    </row>
    <row r="38" spans="1:10" x14ac:dyDescent="0.35">
      <c r="A38" s="101" t="s">
        <v>92</v>
      </c>
      <c r="B38" s="99"/>
      <c r="C38" s="102" t="s">
        <v>93</v>
      </c>
      <c r="D38" s="99"/>
      <c r="E38" s="88"/>
      <c r="F38" s="103" t="s">
        <v>94</v>
      </c>
      <c r="G38" s="104"/>
      <c r="H38" s="9"/>
      <c r="I38" s="3"/>
      <c r="J38" s="9"/>
    </row>
    <row r="39" spans="1:10" x14ac:dyDescent="0.35">
      <c r="A39" s="98" t="s">
        <v>124</v>
      </c>
      <c r="B39" s="99">
        <f>-(G28+G30)</f>
        <v>-819.6122549714928</v>
      </c>
      <c r="C39" s="100" t="s">
        <v>95</v>
      </c>
      <c r="D39" s="99"/>
      <c r="E39" s="88"/>
      <c r="F39" s="92" t="s">
        <v>96</v>
      </c>
      <c r="G39" s="105"/>
      <c r="H39" s="9"/>
      <c r="I39" s="3"/>
      <c r="J39" s="9"/>
    </row>
    <row r="40" spans="1:10" ht="16" thickBot="1" x14ac:dyDescent="0.4">
      <c r="A40" s="98" t="s">
        <v>123</v>
      </c>
      <c r="B40" s="99">
        <f>-(F28+F30)</f>
        <v>-865</v>
      </c>
      <c r="C40" s="102" t="s">
        <v>97</v>
      </c>
      <c r="D40" s="106">
        <f>G55</f>
        <v>-1684.6122549714928</v>
      </c>
      <c r="E40" s="88"/>
      <c r="F40" s="92" t="s">
        <v>98</v>
      </c>
      <c r="G40" s="107"/>
      <c r="H40" s="9"/>
      <c r="I40" s="3"/>
      <c r="J40" s="9"/>
    </row>
    <row r="41" spans="1:10" ht="16" thickBot="1" x14ac:dyDescent="0.4">
      <c r="A41" s="98" t="s">
        <v>99</v>
      </c>
      <c r="B41" s="99"/>
      <c r="C41" s="102"/>
      <c r="D41" s="99"/>
      <c r="E41" s="88"/>
      <c r="F41" s="96" t="s">
        <v>100</v>
      </c>
      <c r="G41" s="108"/>
      <c r="H41" s="9"/>
      <c r="I41" s="3"/>
      <c r="J41" s="9"/>
    </row>
    <row r="42" spans="1:10" ht="16" thickBot="1" x14ac:dyDescent="0.4">
      <c r="A42" s="101"/>
      <c r="B42" s="90"/>
      <c r="C42" s="102"/>
      <c r="D42" s="90"/>
      <c r="E42" s="88"/>
      <c r="F42" s="92"/>
      <c r="G42" s="107"/>
      <c r="H42" s="9"/>
      <c r="I42" s="3"/>
      <c r="J42" s="9"/>
    </row>
    <row r="43" spans="1:10" ht="16" thickBot="1" x14ac:dyDescent="0.4">
      <c r="A43" s="109" t="s">
        <v>101</v>
      </c>
      <c r="B43" s="90">
        <f>B39+B40</f>
        <v>-1684.6122549714928</v>
      </c>
      <c r="C43" s="110" t="s">
        <v>101</v>
      </c>
      <c r="D43" s="111">
        <f>D40</f>
        <v>-1684.6122549714928</v>
      </c>
      <c r="E43" s="88"/>
      <c r="F43" s="103" t="s">
        <v>102</v>
      </c>
      <c r="G43" s="107"/>
      <c r="H43" s="9"/>
      <c r="I43" s="3"/>
      <c r="J43" s="9"/>
    </row>
    <row r="44" spans="1:10" ht="16" thickBot="1" x14ac:dyDescent="0.4">
      <c r="A44" s="98"/>
      <c r="B44" s="99"/>
      <c r="C44" s="102"/>
      <c r="D44" s="99"/>
      <c r="E44" s="88"/>
      <c r="F44" s="92" t="s">
        <v>103</v>
      </c>
      <c r="G44" s="115">
        <f>E28+E30</f>
        <v>1684.6122549714928</v>
      </c>
      <c r="H44" s="9"/>
      <c r="I44" s="3"/>
      <c r="J44" s="9"/>
    </row>
    <row r="45" spans="1:10" ht="16" thickBot="1" x14ac:dyDescent="0.4">
      <c r="A45" s="101" t="s">
        <v>104</v>
      </c>
      <c r="B45" s="99"/>
      <c r="C45" s="102" t="s">
        <v>67</v>
      </c>
      <c r="D45" s="99"/>
      <c r="E45" s="88"/>
      <c r="F45" s="96" t="s">
        <v>105</v>
      </c>
      <c r="G45" s="108">
        <f>G36-G41+G43-G44</f>
        <v>-1684.6122549714928</v>
      </c>
      <c r="H45" s="9"/>
      <c r="I45" s="3"/>
      <c r="J45" s="9"/>
    </row>
    <row r="46" spans="1:10" x14ac:dyDescent="0.35">
      <c r="A46" s="98" t="s">
        <v>106</v>
      </c>
      <c r="B46" s="112"/>
      <c r="C46" s="100" t="s">
        <v>107</v>
      </c>
      <c r="D46" s="99"/>
      <c r="E46" s="88"/>
      <c r="F46" s="92"/>
      <c r="G46" s="107"/>
      <c r="H46" s="9"/>
      <c r="I46" s="3"/>
      <c r="J46" s="9"/>
    </row>
    <row r="47" spans="1:10" x14ac:dyDescent="0.35">
      <c r="A47" s="98" t="s">
        <v>108</v>
      </c>
      <c r="B47" s="113"/>
      <c r="C47" s="100" t="s">
        <v>109</v>
      </c>
      <c r="D47" s="99"/>
      <c r="E47" s="88"/>
      <c r="F47" s="92" t="s">
        <v>110</v>
      </c>
      <c r="G47" s="107"/>
      <c r="H47" s="9"/>
      <c r="I47" s="3"/>
      <c r="J47" s="9"/>
    </row>
    <row r="48" spans="1:10" x14ac:dyDescent="0.35">
      <c r="A48" s="98" t="s">
        <v>111</v>
      </c>
      <c r="B48" s="113"/>
      <c r="C48" s="100" t="s">
        <v>112</v>
      </c>
      <c r="D48" s="99"/>
      <c r="E48" s="88"/>
      <c r="F48" s="92"/>
      <c r="G48" s="107"/>
      <c r="H48" s="9"/>
      <c r="I48" s="3"/>
      <c r="J48" s="9"/>
    </row>
    <row r="49" spans="1:10" ht="16" thickBot="1" x14ac:dyDescent="0.4">
      <c r="A49" s="98" t="s">
        <v>113</v>
      </c>
      <c r="B49" s="113"/>
      <c r="C49" s="114" t="s">
        <v>114</v>
      </c>
      <c r="D49" s="106"/>
      <c r="E49" s="88"/>
      <c r="F49" s="92" t="s">
        <v>115</v>
      </c>
      <c r="G49" s="115"/>
      <c r="H49" s="9"/>
      <c r="I49" s="3"/>
      <c r="J49" s="9"/>
    </row>
    <row r="50" spans="1:10" ht="16" thickBot="1" x14ac:dyDescent="0.4">
      <c r="A50" s="98"/>
      <c r="B50" s="116"/>
      <c r="C50" s="100"/>
      <c r="D50" s="90"/>
      <c r="E50" s="88"/>
      <c r="F50" s="96" t="s">
        <v>116</v>
      </c>
      <c r="G50" s="108"/>
      <c r="H50" s="9"/>
      <c r="I50" s="3"/>
      <c r="J50" s="9"/>
    </row>
    <row r="51" spans="1:10" ht="16" thickBot="1" x14ac:dyDescent="0.4">
      <c r="A51" s="109" t="s">
        <v>117</v>
      </c>
      <c r="B51" s="117">
        <f>B46+B47+B49+B48</f>
        <v>0</v>
      </c>
      <c r="C51" s="110" t="s">
        <v>117</v>
      </c>
      <c r="D51" s="111">
        <f>D46+D47+D48+D49</f>
        <v>0</v>
      </c>
      <c r="E51" s="88"/>
      <c r="F51" s="118"/>
      <c r="G51" s="107"/>
      <c r="H51" s="9"/>
      <c r="I51" s="3"/>
      <c r="J51" s="9"/>
    </row>
    <row r="52" spans="1:10" x14ac:dyDescent="0.35">
      <c r="A52" s="98"/>
      <c r="B52" s="99"/>
      <c r="C52" s="100"/>
      <c r="D52" s="99"/>
      <c r="E52" s="88"/>
      <c r="F52" s="92" t="s">
        <v>118</v>
      </c>
      <c r="G52" s="107"/>
      <c r="H52" s="9"/>
      <c r="I52" s="3"/>
      <c r="J52" s="9"/>
    </row>
    <row r="53" spans="1:10" x14ac:dyDescent="0.35">
      <c r="A53" s="98"/>
      <c r="B53" s="99"/>
      <c r="C53" s="100"/>
      <c r="D53" s="99"/>
      <c r="E53" s="88"/>
      <c r="F53" s="92" t="s">
        <v>119</v>
      </c>
      <c r="G53" s="119"/>
      <c r="H53" s="86"/>
      <c r="I53" s="3"/>
      <c r="J53" s="9"/>
    </row>
    <row r="54" spans="1:10" ht="16" thickBot="1" x14ac:dyDescent="0.4">
      <c r="A54" s="98"/>
      <c r="B54" s="99"/>
      <c r="C54" s="100"/>
      <c r="D54" s="90"/>
      <c r="E54" s="88"/>
      <c r="F54" s="92"/>
      <c r="G54" s="107"/>
      <c r="H54" s="86"/>
      <c r="I54" s="3"/>
      <c r="J54" s="9"/>
    </row>
    <row r="55" spans="1:10" ht="16" thickBot="1" x14ac:dyDescent="0.4">
      <c r="A55" s="109" t="s">
        <v>120</v>
      </c>
      <c r="B55" s="120">
        <f>B43+B51</f>
        <v>-1684.6122549714928</v>
      </c>
      <c r="C55" s="110" t="s">
        <v>120</v>
      </c>
      <c r="D55" s="121">
        <f>D43+D51</f>
        <v>-1684.6122549714928</v>
      </c>
      <c r="E55" s="88"/>
      <c r="F55" s="96" t="s">
        <v>121</v>
      </c>
      <c r="G55" s="108">
        <f>G45+G50</f>
        <v>-1684.6122549714928</v>
      </c>
      <c r="H55" s="86"/>
      <c r="I55" s="3"/>
      <c r="J55" s="9"/>
    </row>
    <row r="56" spans="1:10" ht="16" thickBot="1" x14ac:dyDescent="0.4">
      <c r="A56" s="94"/>
      <c r="B56" s="90"/>
      <c r="C56" s="95"/>
      <c r="D56" s="90"/>
      <c r="E56" s="88"/>
      <c r="F56" s="122"/>
      <c r="G56" s="95"/>
      <c r="H56" s="33"/>
      <c r="I56" s="3"/>
      <c r="J56" s="9"/>
    </row>
    <row r="57" spans="1:10" x14ac:dyDescent="0.35">
      <c r="A57" s="27"/>
      <c r="B57" s="87"/>
      <c r="C57" s="87"/>
      <c r="D57" s="87"/>
      <c r="E57" s="87"/>
      <c r="F57" s="87"/>
      <c r="G57" s="87"/>
      <c r="H57" s="87"/>
      <c r="I57" s="3"/>
      <c r="J57" s="9"/>
    </row>
    <row r="58" spans="1:10" x14ac:dyDescent="0.35">
      <c r="A58" s="123" t="s">
        <v>20</v>
      </c>
    </row>
    <row r="60" spans="1:10" x14ac:dyDescent="0.35">
      <c r="A60" t="s">
        <v>14</v>
      </c>
    </row>
    <row r="61" spans="1:10" x14ac:dyDescent="0.35">
      <c r="A61" t="s">
        <v>11</v>
      </c>
      <c r="B61" s="2">
        <f>12*100000+250000</f>
        <v>1450000</v>
      </c>
    </row>
    <row r="62" spans="1:10" x14ac:dyDescent="0.35">
      <c r="A62" t="s">
        <v>0</v>
      </c>
      <c r="B62" s="2">
        <v>1440000</v>
      </c>
    </row>
    <row r="64" spans="1:10" x14ac:dyDescent="0.35">
      <c r="A64" s="1" t="s">
        <v>5</v>
      </c>
    </row>
    <row r="66" spans="1:3" x14ac:dyDescent="0.35">
      <c r="B66" t="s">
        <v>15</v>
      </c>
      <c r="C66" t="s">
        <v>16</v>
      </c>
    </row>
    <row r="67" spans="1:3" x14ac:dyDescent="0.35">
      <c r="A67">
        <v>1</v>
      </c>
      <c r="B67" s="2">
        <f>30000*12</f>
        <v>360000</v>
      </c>
      <c r="C67" s="2">
        <f>B67/(1+10%)^A67</f>
        <v>327272.72727272724</v>
      </c>
    </row>
    <row r="68" spans="1:3" x14ac:dyDescent="0.35">
      <c r="A68">
        <v>2</v>
      </c>
      <c r="B68" s="3">
        <f>B67*1.05</f>
        <v>378000</v>
      </c>
      <c r="C68" s="2">
        <f>B68/(1+10%)^A68</f>
        <v>312396.69421487598</v>
      </c>
    </row>
    <row r="69" spans="1:3" x14ac:dyDescent="0.35">
      <c r="A69">
        <v>3</v>
      </c>
      <c r="B69" s="3">
        <f>B68*1.05</f>
        <v>396900</v>
      </c>
      <c r="C69" s="2">
        <f>B69/(1+10%)^A69</f>
        <v>298196.8444778361</v>
      </c>
    </row>
    <row r="70" spans="1:3" x14ac:dyDescent="0.35">
      <c r="A70">
        <v>4</v>
      </c>
      <c r="B70" s="3">
        <f>B69*1.05</f>
        <v>416745</v>
      </c>
      <c r="C70" s="2">
        <f t="shared" ref="C69:C71" si="9">B70/(1+10%)^A70</f>
        <v>284642.44245611632</v>
      </c>
    </row>
    <row r="71" spans="1:3" x14ac:dyDescent="0.35">
      <c r="A71">
        <v>5</v>
      </c>
      <c r="B71" s="3">
        <f>B70*1.05</f>
        <v>437582.25</v>
      </c>
      <c r="C71" s="2">
        <f t="shared" si="9"/>
        <v>271704.14961720194</v>
      </c>
    </row>
    <row r="72" spans="1:3" x14ac:dyDescent="0.35">
      <c r="B72" t="s">
        <v>17</v>
      </c>
      <c r="C72" s="3">
        <f>SUM(C67:C71)</f>
        <v>1494212.8580387577</v>
      </c>
    </row>
    <row r="74" spans="1:3" x14ac:dyDescent="0.35">
      <c r="A74" s="1" t="s">
        <v>8</v>
      </c>
      <c r="B74" s="1"/>
      <c r="C74" s="24">
        <f>MAX(C72,B62)</f>
        <v>1494212.8580387577</v>
      </c>
    </row>
    <row r="75" spans="1:3" x14ac:dyDescent="0.35">
      <c r="A75" s="1" t="s">
        <v>11</v>
      </c>
      <c r="B75" s="1"/>
      <c r="C75" s="24">
        <f>B61</f>
        <v>1450000</v>
      </c>
    </row>
    <row r="76" spans="1:3" x14ac:dyDescent="0.35">
      <c r="A76" s="73" t="s">
        <v>18</v>
      </c>
      <c r="B76" s="74"/>
      <c r="C76" s="8" t="s">
        <v>81</v>
      </c>
    </row>
    <row r="78" spans="1:3" x14ac:dyDescent="0.35">
      <c r="A78" s="123" t="s">
        <v>21</v>
      </c>
    </row>
    <row r="80" spans="1:3" x14ac:dyDescent="0.35">
      <c r="A80" t="s">
        <v>22</v>
      </c>
    </row>
    <row r="81" spans="1:5" x14ac:dyDescent="0.35">
      <c r="A81" t="s">
        <v>23</v>
      </c>
      <c r="B81" s="2">
        <v>100000</v>
      </c>
    </row>
    <row r="82" spans="1:5" x14ac:dyDescent="0.35">
      <c r="A82" t="s">
        <v>24</v>
      </c>
      <c r="B82" s="2" t="s">
        <v>25</v>
      </c>
    </row>
    <row r="83" spans="1:5" x14ac:dyDescent="0.35">
      <c r="A83" t="s">
        <v>26</v>
      </c>
      <c r="B83" s="2">
        <v>18000</v>
      </c>
    </row>
    <row r="84" spans="1:5" x14ac:dyDescent="0.35">
      <c r="B84" s="2"/>
    </row>
    <row r="86" spans="1:5" x14ac:dyDescent="0.35">
      <c r="A86" s="1" t="s">
        <v>42</v>
      </c>
    </row>
    <row r="87" spans="1:5" x14ac:dyDescent="0.35">
      <c r="A87" t="s">
        <v>27</v>
      </c>
      <c r="B87" t="s">
        <v>38</v>
      </c>
      <c r="C87" t="s">
        <v>39</v>
      </c>
      <c r="D87" t="s">
        <v>40</v>
      </c>
    </row>
    <row r="88" spans="1:5" x14ac:dyDescent="0.35">
      <c r="A88" t="s">
        <v>28</v>
      </c>
      <c r="B88" s="2">
        <v>100000</v>
      </c>
      <c r="C88" s="9">
        <f>B88/10</f>
        <v>10000</v>
      </c>
      <c r="D88" s="9">
        <f>B88-C88</f>
        <v>90000</v>
      </c>
    </row>
    <row r="89" spans="1:5" x14ac:dyDescent="0.35">
      <c r="A89" t="s">
        <v>29</v>
      </c>
      <c r="C89" s="9">
        <f>+C88</f>
        <v>10000</v>
      </c>
      <c r="D89" s="9">
        <f t="shared" ref="D89:D94" si="10">D88-C89</f>
        <v>80000</v>
      </c>
    </row>
    <row r="90" spans="1:5" x14ac:dyDescent="0.35">
      <c r="A90" t="s">
        <v>30</v>
      </c>
      <c r="C90" s="9">
        <f>C89</f>
        <v>10000</v>
      </c>
      <c r="D90" s="9">
        <f t="shared" si="10"/>
        <v>70000</v>
      </c>
    </row>
    <row r="91" spans="1:5" x14ac:dyDescent="0.35">
      <c r="A91" s="78" t="s">
        <v>31</v>
      </c>
      <c r="B91" s="79"/>
      <c r="C91" s="80">
        <f>C88</f>
        <v>10000</v>
      </c>
      <c r="D91" s="81">
        <f t="shared" si="10"/>
        <v>60000</v>
      </c>
      <c r="E91" s="8" t="s">
        <v>41</v>
      </c>
    </row>
    <row r="92" spans="1:5" x14ac:dyDescent="0.35">
      <c r="A92" s="82" t="s">
        <v>26</v>
      </c>
      <c r="B92" s="83"/>
      <c r="C92" s="84">
        <v>18000</v>
      </c>
      <c r="D92" s="85">
        <f t="shared" si="10"/>
        <v>42000</v>
      </c>
      <c r="E92" s="8" t="s">
        <v>43</v>
      </c>
    </row>
    <row r="93" spans="1:5" x14ac:dyDescent="0.35">
      <c r="A93" t="s">
        <v>32</v>
      </c>
      <c r="C93" s="9">
        <f>D92/6</f>
        <v>7000</v>
      </c>
      <c r="D93" s="9">
        <f t="shared" si="10"/>
        <v>35000</v>
      </c>
      <c r="E93" s="1" t="s">
        <v>87</v>
      </c>
    </row>
    <row r="94" spans="1:5" x14ac:dyDescent="0.35">
      <c r="A94" s="1" t="s">
        <v>33</v>
      </c>
      <c r="C94" s="9">
        <f>C93</f>
        <v>7000</v>
      </c>
      <c r="D94" s="11">
        <f t="shared" si="10"/>
        <v>28000</v>
      </c>
      <c r="E94" s="1" t="s">
        <v>46</v>
      </c>
    </row>
    <row r="95" spans="1:5" x14ac:dyDescent="0.35">
      <c r="A95" t="s">
        <v>34</v>
      </c>
      <c r="C95" s="9">
        <f>C94</f>
        <v>7000</v>
      </c>
      <c r="D95" s="9">
        <f>D94-C95</f>
        <v>21000</v>
      </c>
    </row>
    <row r="96" spans="1:5" x14ac:dyDescent="0.35">
      <c r="A96" t="s">
        <v>35</v>
      </c>
      <c r="C96" s="9">
        <f>C95</f>
        <v>7000</v>
      </c>
      <c r="D96" s="9">
        <f>D95-C96</f>
        <v>14000</v>
      </c>
    </row>
    <row r="97" spans="1:5" x14ac:dyDescent="0.35">
      <c r="A97" t="s">
        <v>36</v>
      </c>
      <c r="C97" s="9">
        <f>C96</f>
        <v>7000</v>
      </c>
      <c r="D97" s="9">
        <f>D96-C97</f>
        <v>7000</v>
      </c>
    </row>
    <row r="98" spans="1:5" x14ac:dyDescent="0.35">
      <c r="A98" t="s">
        <v>37</v>
      </c>
      <c r="C98" s="9">
        <f>C97</f>
        <v>7000</v>
      </c>
      <c r="D98" s="9">
        <f>D97-C98</f>
        <v>0</v>
      </c>
      <c r="E98" t="s">
        <v>86</v>
      </c>
    </row>
    <row r="100" spans="1:5" x14ac:dyDescent="0.35">
      <c r="A100" t="s">
        <v>44</v>
      </c>
    </row>
    <row r="101" spans="1:5" x14ac:dyDescent="0.35">
      <c r="A101" t="s">
        <v>45</v>
      </c>
    </row>
    <row r="103" spans="1:5" x14ac:dyDescent="0.35">
      <c r="A103" s="12" t="s">
        <v>47</v>
      </c>
    </row>
    <row r="105" spans="1:5" x14ac:dyDescent="0.35">
      <c r="A105" s="1" t="s">
        <v>42</v>
      </c>
    </row>
    <row r="106" spans="1:5" x14ac:dyDescent="0.35">
      <c r="A106" t="s">
        <v>27</v>
      </c>
      <c r="B106" t="s">
        <v>38</v>
      </c>
      <c r="C106" t="s">
        <v>39</v>
      </c>
      <c r="D106" t="s">
        <v>40</v>
      </c>
    </row>
    <row r="107" spans="1:5" x14ac:dyDescent="0.35">
      <c r="A107" t="s">
        <v>28</v>
      </c>
      <c r="B107" s="2">
        <v>100000</v>
      </c>
      <c r="C107" s="9">
        <f>B107/10</f>
        <v>10000</v>
      </c>
      <c r="D107" s="9">
        <f>B107-C107</f>
        <v>90000</v>
      </c>
    </row>
    <row r="108" spans="1:5" x14ac:dyDescent="0.35">
      <c r="A108" t="s">
        <v>29</v>
      </c>
      <c r="C108" s="9">
        <f>$C$107</f>
        <v>10000</v>
      </c>
      <c r="D108" s="9">
        <f>D107-C108</f>
        <v>80000</v>
      </c>
    </row>
    <row r="109" spans="1:5" x14ac:dyDescent="0.35">
      <c r="A109" t="s">
        <v>30</v>
      </c>
      <c r="C109" s="9">
        <f t="shared" ref="C109:C116" si="11">$C$107</f>
        <v>10000</v>
      </c>
      <c r="D109" s="9">
        <f t="shared" ref="D109:D116" si="12">D108-C109</f>
        <v>70000</v>
      </c>
    </row>
    <row r="110" spans="1:5" x14ac:dyDescent="0.35">
      <c r="A110" s="1" t="s">
        <v>31</v>
      </c>
      <c r="C110" s="9">
        <f t="shared" si="11"/>
        <v>10000</v>
      </c>
      <c r="D110" s="9">
        <f t="shared" si="12"/>
        <v>60000</v>
      </c>
    </row>
    <row r="111" spans="1:5" x14ac:dyDescent="0.35">
      <c r="A111" t="s">
        <v>32</v>
      </c>
      <c r="C111" s="9">
        <f t="shared" si="11"/>
        <v>10000</v>
      </c>
      <c r="D111" s="9">
        <f t="shared" si="12"/>
        <v>50000</v>
      </c>
    </row>
    <row r="112" spans="1:5" x14ac:dyDescent="0.35">
      <c r="A112" s="1" t="s">
        <v>33</v>
      </c>
      <c r="C112" s="9">
        <f t="shared" si="11"/>
        <v>10000</v>
      </c>
      <c r="D112" s="13">
        <f t="shared" si="12"/>
        <v>40000</v>
      </c>
    </row>
    <row r="113" spans="1:7" x14ac:dyDescent="0.35">
      <c r="A113" t="s">
        <v>34</v>
      </c>
      <c r="C113" s="9">
        <f t="shared" si="11"/>
        <v>10000</v>
      </c>
      <c r="D113" s="9">
        <f t="shared" si="12"/>
        <v>30000</v>
      </c>
    </row>
    <row r="114" spans="1:7" x14ac:dyDescent="0.35">
      <c r="A114" t="s">
        <v>35</v>
      </c>
      <c r="C114" s="9">
        <f t="shared" si="11"/>
        <v>10000</v>
      </c>
      <c r="D114" s="9">
        <f t="shared" si="12"/>
        <v>20000</v>
      </c>
    </row>
    <row r="115" spans="1:7" x14ac:dyDescent="0.35">
      <c r="A115" t="s">
        <v>36</v>
      </c>
      <c r="C115" s="9">
        <f t="shared" si="11"/>
        <v>10000</v>
      </c>
      <c r="D115" s="9">
        <f t="shared" si="12"/>
        <v>10000</v>
      </c>
    </row>
    <row r="116" spans="1:7" x14ac:dyDescent="0.35">
      <c r="A116" t="s">
        <v>37</v>
      </c>
      <c r="C116" s="9">
        <f t="shared" si="11"/>
        <v>10000</v>
      </c>
      <c r="D116" s="9">
        <f t="shared" si="12"/>
        <v>0</v>
      </c>
    </row>
    <row r="118" spans="1:7" x14ac:dyDescent="0.35">
      <c r="A118" s="1" t="s">
        <v>48</v>
      </c>
    </row>
    <row r="119" spans="1:7" x14ac:dyDescent="0.35">
      <c r="A119" s="75" t="s">
        <v>85</v>
      </c>
    </row>
    <row r="120" spans="1:7" x14ac:dyDescent="0.35">
      <c r="A120" s="75"/>
    </row>
    <row r="121" spans="1:7" x14ac:dyDescent="0.35">
      <c r="A121" t="s">
        <v>49</v>
      </c>
    </row>
    <row r="122" spans="1:7" x14ac:dyDescent="0.35">
      <c r="B122" s="9" t="s">
        <v>50</v>
      </c>
      <c r="C122" t="s">
        <v>51</v>
      </c>
      <c r="D122" t="s">
        <v>52</v>
      </c>
    </row>
    <row r="123" spans="1:7" x14ac:dyDescent="0.35">
      <c r="B123" s="9"/>
      <c r="C123" s="9">
        <f>D94</f>
        <v>28000</v>
      </c>
      <c r="D123" s="10">
        <f>B123-C123</f>
        <v>-28000</v>
      </c>
    </row>
    <row r="124" spans="1:7" x14ac:dyDescent="0.35">
      <c r="D124" t="s">
        <v>53</v>
      </c>
    </row>
    <row r="126" spans="1:7" x14ac:dyDescent="0.35">
      <c r="A126" s="15" t="s">
        <v>55</v>
      </c>
    </row>
    <row r="127" spans="1:7" x14ac:dyDescent="0.35">
      <c r="A127" s="15"/>
    </row>
    <row r="128" spans="1:7" ht="16" thickBot="1" x14ac:dyDescent="0.4">
      <c r="A128" s="131" t="s">
        <v>122</v>
      </c>
      <c r="B128" s="131"/>
      <c r="C128" s="131"/>
      <c r="D128" s="131"/>
      <c r="E128" s="88"/>
      <c r="F128" s="131" t="s">
        <v>88</v>
      </c>
      <c r="G128" s="131"/>
    </row>
    <row r="129" spans="1:7" ht="16" thickBot="1" x14ac:dyDescent="0.4">
      <c r="A129" s="89" t="s">
        <v>65</v>
      </c>
      <c r="B129" s="90"/>
      <c r="C129" s="91" t="s">
        <v>66</v>
      </c>
      <c r="D129" s="90"/>
      <c r="E129" s="88"/>
      <c r="F129" s="92"/>
      <c r="G129" s="93" t="s">
        <v>89</v>
      </c>
    </row>
    <row r="130" spans="1:7" ht="16" thickBot="1" x14ac:dyDescent="0.4">
      <c r="A130" s="94"/>
      <c r="B130" s="90" t="s">
        <v>90</v>
      </c>
      <c r="C130" s="95"/>
      <c r="D130" s="90" t="s">
        <v>90</v>
      </c>
      <c r="E130" s="88"/>
      <c r="F130" s="96" t="s">
        <v>91</v>
      </c>
      <c r="G130" s="97"/>
    </row>
    <row r="131" spans="1:7" x14ac:dyDescent="0.35">
      <c r="A131" s="98"/>
      <c r="B131" s="99"/>
      <c r="C131" s="100"/>
      <c r="D131" s="99"/>
      <c r="E131" s="88"/>
      <c r="F131" s="92"/>
      <c r="G131" s="99"/>
    </row>
    <row r="132" spans="1:7" x14ac:dyDescent="0.35">
      <c r="A132" s="101" t="s">
        <v>92</v>
      </c>
      <c r="B132" s="99"/>
      <c r="C132" s="102" t="s">
        <v>93</v>
      </c>
      <c r="D132" s="99"/>
      <c r="E132" s="88"/>
      <c r="F132" s="103" t="s">
        <v>94</v>
      </c>
      <c r="G132" s="104"/>
    </row>
    <row r="133" spans="1:7" x14ac:dyDescent="0.35">
      <c r="A133" s="98" t="s">
        <v>124</v>
      </c>
      <c r="B133" s="99">
        <v>12000</v>
      </c>
      <c r="C133" s="100" t="s">
        <v>95</v>
      </c>
      <c r="D133" s="99"/>
      <c r="E133" s="88"/>
      <c r="F133" s="92" t="s">
        <v>96</v>
      </c>
      <c r="G133" s="105"/>
    </row>
    <row r="134" spans="1:7" ht="16" thickBot="1" x14ac:dyDescent="0.4">
      <c r="A134" s="98" t="s">
        <v>123</v>
      </c>
      <c r="B134" s="99">
        <f>-(F122+F124)</f>
        <v>0</v>
      </c>
      <c r="C134" s="102" t="s">
        <v>97</v>
      </c>
      <c r="D134" s="106">
        <f>G149</f>
        <v>12000</v>
      </c>
      <c r="E134" s="88"/>
      <c r="F134" s="92" t="s">
        <v>98</v>
      </c>
      <c r="G134" s="107"/>
    </row>
    <row r="135" spans="1:7" ht="16" thickBot="1" x14ac:dyDescent="0.4">
      <c r="A135" s="98" t="s">
        <v>99</v>
      </c>
      <c r="B135" s="99"/>
      <c r="C135" s="102"/>
      <c r="D135" s="99"/>
      <c r="E135" s="88"/>
      <c r="F135" s="96" t="s">
        <v>100</v>
      </c>
      <c r="G135" s="108"/>
    </row>
    <row r="136" spans="1:7" ht="16" thickBot="1" x14ac:dyDescent="0.4">
      <c r="A136" s="101"/>
      <c r="B136" s="90"/>
      <c r="C136" s="102"/>
      <c r="D136" s="90"/>
      <c r="E136" s="88"/>
      <c r="F136" s="92"/>
      <c r="G136" s="107"/>
    </row>
    <row r="137" spans="1:7" ht="16" thickBot="1" x14ac:dyDescent="0.4">
      <c r="A137" s="109" t="s">
        <v>101</v>
      </c>
      <c r="B137" s="90">
        <f>B133+B134</f>
        <v>12000</v>
      </c>
      <c r="C137" s="110" t="s">
        <v>101</v>
      </c>
      <c r="D137" s="111">
        <f>D134</f>
        <v>12000</v>
      </c>
      <c r="E137" s="88"/>
      <c r="F137" s="103" t="s">
        <v>102</v>
      </c>
      <c r="G137" s="107">
        <v>12000</v>
      </c>
    </row>
    <row r="138" spans="1:7" ht="16" thickBot="1" x14ac:dyDescent="0.4">
      <c r="A138" s="98"/>
      <c r="B138" s="99"/>
      <c r="C138" s="102"/>
      <c r="D138" s="99"/>
      <c r="E138" s="88"/>
      <c r="F138" s="92" t="s">
        <v>103</v>
      </c>
      <c r="G138" s="115"/>
    </row>
    <row r="139" spans="1:7" ht="16" thickBot="1" x14ac:dyDescent="0.4">
      <c r="A139" s="101" t="s">
        <v>104</v>
      </c>
      <c r="B139" s="99"/>
      <c r="C139" s="102" t="s">
        <v>67</v>
      </c>
      <c r="D139" s="99"/>
      <c r="E139" s="88"/>
      <c r="F139" s="96" t="s">
        <v>105</v>
      </c>
      <c r="G139" s="108">
        <f>G130-G135+G137-G138</f>
        <v>12000</v>
      </c>
    </row>
    <row r="140" spans="1:7" x14ac:dyDescent="0.35">
      <c r="A140" s="98" t="s">
        <v>106</v>
      </c>
      <c r="B140" s="112"/>
      <c r="C140" s="100" t="s">
        <v>107</v>
      </c>
      <c r="D140" s="99"/>
      <c r="E140" s="88"/>
      <c r="F140" s="92"/>
      <c r="G140" s="107"/>
    </row>
    <row r="141" spans="1:7" x14ac:dyDescent="0.35">
      <c r="A141" s="98" t="s">
        <v>108</v>
      </c>
      <c r="B141" s="113"/>
      <c r="C141" s="100" t="s">
        <v>109</v>
      </c>
      <c r="D141" s="99"/>
      <c r="E141" s="88"/>
      <c r="F141" s="92" t="s">
        <v>110</v>
      </c>
      <c r="G141" s="107"/>
    </row>
    <row r="142" spans="1:7" x14ac:dyDescent="0.35">
      <c r="A142" s="98" t="s">
        <v>111</v>
      </c>
      <c r="B142" s="113"/>
      <c r="C142" s="100" t="s">
        <v>112</v>
      </c>
      <c r="D142" s="99"/>
      <c r="E142" s="88"/>
      <c r="F142" s="92"/>
      <c r="G142" s="107"/>
    </row>
    <row r="143" spans="1:7" ht="16" thickBot="1" x14ac:dyDescent="0.4">
      <c r="A143" s="98" t="s">
        <v>113</v>
      </c>
      <c r="B143" s="113"/>
      <c r="C143" s="114" t="s">
        <v>114</v>
      </c>
      <c r="D143" s="106"/>
      <c r="E143" s="88"/>
      <c r="F143" s="92" t="s">
        <v>115</v>
      </c>
      <c r="G143" s="115"/>
    </row>
    <row r="144" spans="1:7" ht="16" thickBot="1" x14ac:dyDescent="0.4">
      <c r="A144" s="98"/>
      <c r="B144" s="116"/>
      <c r="C144" s="100"/>
      <c r="D144" s="90"/>
      <c r="E144" s="88"/>
      <c r="F144" s="96" t="s">
        <v>116</v>
      </c>
      <c r="G144" s="108"/>
    </row>
    <row r="145" spans="1:7" ht="16" thickBot="1" x14ac:dyDescent="0.4">
      <c r="A145" s="109" t="s">
        <v>117</v>
      </c>
      <c r="B145" s="117">
        <f>B140+B141+B143+B142</f>
        <v>0</v>
      </c>
      <c r="C145" s="110" t="s">
        <v>117</v>
      </c>
      <c r="D145" s="111">
        <f>D140+D141+D142+D143</f>
        <v>0</v>
      </c>
      <c r="E145" s="88"/>
      <c r="F145" s="118"/>
      <c r="G145" s="107"/>
    </row>
    <row r="146" spans="1:7" x14ac:dyDescent="0.35">
      <c r="A146" s="98"/>
      <c r="B146" s="99"/>
      <c r="C146" s="100"/>
      <c r="D146" s="99"/>
      <c r="E146" s="88"/>
      <c r="F146" s="92" t="s">
        <v>118</v>
      </c>
      <c r="G146" s="107"/>
    </row>
    <row r="147" spans="1:7" x14ac:dyDescent="0.35">
      <c r="A147" s="98"/>
      <c r="B147" s="99"/>
      <c r="C147" s="100"/>
      <c r="D147" s="99"/>
      <c r="E147" s="88"/>
      <c r="F147" s="92" t="s">
        <v>119</v>
      </c>
      <c r="G147" s="119"/>
    </row>
    <row r="148" spans="1:7" ht="16" thickBot="1" x14ac:dyDescent="0.4">
      <c r="A148" s="98"/>
      <c r="B148" s="99"/>
      <c r="C148" s="100"/>
      <c r="D148" s="90"/>
      <c r="E148" s="88"/>
      <c r="F148" s="92"/>
      <c r="G148" s="107"/>
    </row>
    <row r="149" spans="1:7" ht="16" thickBot="1" x14ac:dyDescent="0.4">
      <c r="A149" s="109" t="s">
        <v>120</v>
      </c>
      <c r="B149" s="120">
        <f>B137+B145</f>
        <v>12000</v>
      </c>
      <c r="C149" s="110" t="s">
        <v>120</v>
      </c>
      <c r="D149" s="121">
        <f>D137+D145</f>
        <v>12000</v>
      </c>
      <c r="E149" s="88"/>
      <c r="F149" s="96" t="s">
        <v>121</v>
      </c>
      <c r="G149" s="108">
        <f>G139+G144</f>
        <v>12000</v>
      </c>
    </row>
    <row r="150" spans="1:7" ht="16" thickBot="1" x14ac:dyDescent="0.4">
      <c r="A150" s="94"/>
      <c r="B150" s="90"/>
      <c r="C150" s="95"/>
      <c r="D150" s="90"/>
      <c r="E150" s="88"/>
      <c r="F150" s="122"/>
      <c r="G150" s="95"/>
    </row>
    <row r="151" spans="1:7" x14ac:dyDescent="0.35">
      <c r="A151" s="15"/>
    </row>
    <row r="153" spans="1:7" x14ac:dyDescent="0.35">
      <c r="A153" s="123" t="s">
        <v>54</v>
      </c>
    </row>
    <row r="154" spans="1:7" x14ac:dyDescent="0.35">
      <c r="A154" s="123"/>
    </row>
    <row r="155" spans="1:7" x14ac:dyDescent="0.35">
      <c r="A155" s="14" t="s">
        <v>125</v>
      </c>
    </row>
    <row r="156" spans="1:7" x14ac:dyDescent="0.35">
      <c r="A156" s="8" t="s">
        <v>128</v>
      </c>
    </row>
    <row r="157" spans="1:7" x14ac:dyDescent="0.35">
      <c r="A157" s="124" t="s">
        <v>126</v>
      </c>
    </row>
    <row r="158" spans="1:7" x14ac:dyDescent="0.35">
      <c r="A158" s="124" t="s">
        <v>127</v>
      </c>
    </row>
    <row r="159" spans="1:7" x14ac:dyDescent="0.35">
      <c r="A159" s="124"/>
    </row>
    <row r="160" spans="1:7" x14ac:dyDescent="0.35">
      <c r="A160" s="14" t="s">
        <v>129</v>
      </c>
    </row>
    <row r="161" spans="1:7" s="124" customFormat="1" x14ac:dyDescent="0.35"/>
    <row r="162" spans="1:7" s="124" customFormat="1" x14ac:dyDescent="0.35">
      <c r="A162" s="124" t="s">
        <v>130</v>
      </c>
      <c r="B162" s="125" t="s">
        <v>132</v>
      </c>
      <c r="C162" s="124" t="s">
        <v>136</v>
      </c>
      <c r="D162" s="124" t="s">
        <v>137</v>
      </c>
    </row>
    <row r="163" spans="1:7" s="124" customFormat="1" x14ac:dyDescent="0.35">
      <c r="A163" s="124" t="s">
        <v>131</v>
      </c>
      <c r="B163" s="126">
        <v>1000000</v>
      </c>
      <c r="C163" s="127">
        <v>7.0000000000000007E-2</v>
      </c>
      <c r="D163" s="128">
        <f>B163*C163</f>
        <v>70000</v>
      </c>
    </row>
    <row r="164" spans="1:7" s="124" customFormat="1" x14ac:dyDescent="0.35">
      <c r="A164" s="124" t="s">
        <v>133</v>
      </c>
      <c r="B164" s="126">
        <v>4000000</v>
      </c>
      <c r="C164" s="127">
        <v>0.2</v>
      </c>
      <c r="D164" s="128">
        <f>B164*C164</f>
        <v>800000</v>
      </c>
    </row>
    <row r="165" spans="1:7" s="124" customFormat="1" x14ac:dyDescent="0.35">
      <c r="A165" s="124" t="s">
        <v>134</v>
      </c>
      <c r="B165" s="126">
        <v>6000000</v>
      </c>
      <c r="C165" s="127">
        <v>0.03</v>
      </c>
      <c r="D165" s="128">
        <f>B165*C165</f>
        <v>180000</v>
      </c>
    </row>
    <row r="166" spans="1:7" s="124" customFormat="1" x14ac:dyDescent="0.35">
      <c r="A166" s="124" t="s">
        <v>135</v>
      </c>
      <c r="B166" s="125">
        <v>0</v>
      </c>
      <c r="C166" s="127">
        <v>0.7</v>
      </c>
      <c r="D166" s="128">
        <f t="shared" ref="D164:D166" si="13">B166*C166</f>
        <v>0</v>
      </c>
    </row>
    <row r="167" spans="1:7" s="124" customFormat="1" x14ac:dyDescent="0.35">
      <c r="D167" s="129">
        <f>SUM(D163:D166)</f>
        <v>1050000</v>
      </c>
      <c r="E167" s="8" t="s">
        <v>138</v>
      </c>
    </row>
    <row r="168" spans="1:7" s="124" customFormat="1" x14ac:dyDescent="0.35">
      <c r="D168" s="129"/>
      <c r="E168" s="8"/>
    </row>
    <row r="169" spans="1:7" s="124" customFormat="1" ht="16" thickBot="1" x14ac:dyDescent="0.4">
      <c r="A169" s="131" t="s">
        <v>122</v>
      </c>
      <c r="B169" s="131"/>
      <c r="C169" s="131"/>
      <c r="D169" s="131"/>
      <c r="E169" s="88"/>
      <c r="F169" s="131" t="s">
        <v>88</v>
      </c>
      <c r="G169" s="131"/>
    </row>
    <row r="170" spans="1:7" s="124" customFormat="1" ht="16" thickBot="1" x14ac:dyDescent="0.4">
      <c r="A170" s="89" t="s">
        <v>65</v>
      </c>
      <c r="B170" s="90"/>
      <c r="C170" s="91" t="s">
        <v>66</v>
      </c>
      <c r="D170" s="90"/>
      <c r="E170" s="88"/>
      <c r="F170" s="92"/>
      <c r="G170" s="93" t="s">
        <v>89</v>
      </c>
    </row>
    <row r="171" spans="1:7" s="124" customFormat="1" ht="16" thickBot="1" x14ac:dyDescent="0.4">
      <c r="A171" s="94"/>
      <c r="B171" s="90" t="s">
        <v>90</v>
      </c>
      <c r="C171" s="95"/>
      <c r="D171" s="90" t="s">
        <v>90</v>
      </c>
      <c r="E171" s="88"/>
      <c r="F171" s="96" t="s">
        <v>91</v>
      </c>
      <c r="G171" s="97"/>
    </row>
    <row r="172" spans="1:7" s="124" customFormat="1" x14ac:dyDescent="0.35">
      <c r="A172" s="98"/>
      <c r="B172" s="99"/>
      <c r="C172" s="100"/>
      <c r="D172" s="99"/>
      <c r="E172" s="88"/>
      <c r="F172" s="92"/>
      <c r="G172" s="99"/>
    </row>
    <row r="173" spans="1:7" s="124" customFormat="1" x14ac:dyDescent="0.35">
      <c r="A173" s="101" t="s">
        <v>92</v>
      </c>
      <c r="B173" s="99"/>
      <c r="C173" s="102" t="s">
        <v>93</v>
      </c>
      <c r="D173" s="99"/>
      <c r="E173" s="88"/>
      <c r="F173" s="103" t="s">
        <v>94</v>
      </c>
      <c r="G173" s="104"/>
    </row>
    <row r="174" spans="1:7" s="124" customFormat="1" x14ac:dyDescent="0.35">
      <c r="A174" s="98" t="s">
        <v>124</v>
      </c>
      <c r="B174" s="99"/>
      <c r="C174" s="100" t="s">
        <v>95</v>
      </c>
      <c r="D174" s="99"/>
      <c r="E174" s="88"/>
      <c r="F174" s="92" t="s">
        <v>96</v>
      </c>
      <c r="G174" s="105"/>
    </row>
    <row r="175" spans="1:7" s="124" customFormat="1" ht="16" thickBot="1" x14ac:dyDescent="0.4">
      <c r="A175" s="98" t="s">
        <v>123</v>
      </c>
      <c r="B175" s="99">
        <f>-(F163+F165)</f>
        <v>0</v>
      </c>
      <c r="C175" s="102" t="s">
        <v>97</v>
      </c>
      <c r="D175" s="106">
        <f>G190</f>
        <v>-1050000</v>
      </c>
      <c r="E175" s="88"/>
      <c r="F175" s="92" t="s">
        <v>98</v>
      </c>
      <c r="G175" s="107"/>
    </row>
    <row r="176" spans="1:7" s="124" customFormat="1" ht="16" thickBot="1" x14ac:dyDescent="0.4">
      <c r="A176" s="98" t="s">
        <v>99</v>
      </c>
      <c r="B176" s="99"/>
      <c r="C176" s="102"/>
      <c r="D176" s="99"/>
      <c r="E176" s="88"/>
      <c r="F176" s="96" t="s">
        <v>100</v>
      </c>
      <c r="G176" s="108"/>
    </row>
    <row r="177" spans="1:7" s="124" customFormat="1" ht="16" thickBot="1" x14ac:dyDescent="0.4">
      <c r="A177" s="101"/>
      <c r="B177" s="90"/>
      <c r="C177" s="102"/>
      <c r="D177" s="90"/>
      <c r="E177" s="88"/>
      <c r="F177" s="92"/>
      <c r="G177" s="107"/>
    </row>
    <row r="178" spans="1:7" s="124" customFormat="1" ht="16" thickBot="1" x14ac:dyDescent="0.4">
      <c r="A178" s="109" t="s">
        <v>101</v>
      </c>
      <c r="B178" s="90">
        <f>B174+B175</f>
        <v>0</v>
      </c>
      <c r="C178" s="110" t="s">
        <v>101</v>
      </c>
      <c r="D178" s="111">
        <f>D175</f>
        <v>-1050000</v>
      </c>
      <c r="E178" s="88"/>
      <c r="F178" s="103" t="s">
        <v>102</v>
      </c>
      <c r="G178" s="107"/>
    </row>
    <row r="179" spans="1:7" s="124" customFormat="1" ht="16" thickBot="1" x14ac:dyDescent="0.4">
      <c r="A179" s="98"/>
      <c r="B179" s="99"/>
      <c r="C179" s="102" t="s">
        <v>139</v>
      </c>
      <c r="D179" s="130">
        <f>D167</f>
        <v>1050000</v>
      </c>
      <c r="E179" s="88"/>
      <c r="F179" s="92" t="s">
        <v>103</v>
      </c>
      <c r="G179" s="115">
        <f>+D167</f>
        <v>1050000</v>
      </c>
    </row>
    <row r="180" spans="1:7" s="124" customFormat="1" ht="16" thickBot="1" x14ac:dyDescent="0.4">
      <c r="A180" s="101" t="s">
        <v>104</v>
      </c>
      <c r="B180" s="99"/>
      <c r="C180" s="102" t="s">
        <v>67</v>
      </c>
      <c r="D180" s="99"/>
      <c r="E180" s="88"/>
      <c r="F180" s="96" t="s">
        <v>105</v>
      </c>
      <c r="G180" s="108">
        <f>G171-G176+G178-G179</f>
        <v>-1050000</v>
      </c>
    </row>
    <row r="181" spans="1:7" s="124" customFormat="1" x14ac:dyDescent="0.35">
      <c r="A181" s="98" t="s">
        <v>106</v>
      </c>
      <c r="B181" s="112"/>
      <c r="C181" s="100" t="s">
        <v>107</v>
      </c>
      <c r="D181" s="99"/>
      <c r="E181" s="88"/>
      <c r="F181" s="92"/>
      <c r="G181" s="107"/>
    </row>
    <row r="182" spans="1:7" s="124" customFormat="1" x14ac:dyDescent="0.35">
      <c r="A182" s="98" t="s">
        <v>108</v>
      </c>
      <c r="B182" s="113"/>
      <c r="C182" s="100" t="s">
        <v>109</v>
      </c>
      <c r="D182" s="99"/>
      <c r="E182" s="88"/>
      <c r="F182" s="92" t="s">
        <v>110</v>
      </c>
      <c r="G182" s="107"/>
    </row>
    <row r="183" spans="1:7" s="124" customFormat="1" x14ac:dyDescent="0.35">
      <c r="A183" s="98" t="s">
        <v>111</v>
      </c>
      <c r="B183" s="113"/>
      <c r="C183" s="100" t="s">
        <v>112</v>
      </c>
      <c r="D183" s="99"/>
      <c r="E183" s="88"/>
      <c r="F183" s="92"/>
      <c r="G183" s="107"/>
    </row>
    <row r="184" spans="1:7" s="124" customFormat="1" ht="16" thickBot="1" x14ac:dyDescent="0.4">
      <c r="A184" s="98" t="s">
        <v>113</v>
      </c>
      <c r="B184" s="113"/>
      <c r="C184" s="114" t="s">
        <v>114</v>
      </c>
      <c r="D184" s="106"/>
      <c r="E184" s="88"/>
      <c r="F184" s="92" t="s">
        <v>115</v>
      </c>
      <c r="G184" s="115"/>
    </row>
    <row r="185" spans="1:7" s="124" customFormat="1" ht="16" thickBot="1" x14ac:dyDescent="0.4">
      <c r="A185" s="98"/>
      <c r="B185" s="116"/>
      <c r="C185" s="100"/>
      <c r="D185" s="90"/>
      <c r="E185" s="88"/>
      <c r="F185" s="96" t="s">
        <v>116</v>
      </c>
      <c r="G185" s="108"/>
    </row>
    <row r="186" spans="1:7" s="124" customFormat="1" ht="16" thickBot="1" x14ac:dyDescent="0.4">
      <c r="A186" s="109" t="s">
        <v>117</v>
      </c>
      <c r="B186" s="117">
        <f>B181+B182+B184+B183</f>
        <v>0</v>
      </c>
      <c r="C186" s="110" t="s">
        <v>117</v>
      </c>
      <c r="D186" s="111">
        <f>D179+D181+D182+D183+D184</f>
        <v>1050000</v>
      </c>
      <c r="E186" s="88"/>
      <c r="F186" s="118"/>
      <c r="G186" s="107"/>
    </row>
    <row r="187" spans="1:7" s="124" customFormat="1" x14ac:dyDescent="0.35">
      <c r="A187" s="98"/>
      <c r="B187" s="99"/>
      <c r="C187" s="100"/>
      <c r="D187" s="99"/>
      <c r="E187" s="88"/>
      <c r="F187" s="92" t="s">
        <v>118</v>
      </c>
      <c r="G187" s="107"/>
    </row>
    <row r="188" spans="1:7" s="124" customFormat="1" x14ac:dyDescent="0.35">
      <c r="A188" s="98"/>
      <c r="B188" s="99"/>
      <c r="C188" s="100"/>
      <c r="D188" s="99"/>
      <c r="E188" s="88"/>
      <c r="F188" s="92" t="s">
        <v>119</v>
      </c>
      <c r="G188" s="119"/>
    </row>
    <row r="189" spans="1:7" s="124" customFormat="1" ht="16" thickBot="1" x14ac:dyDescent="0.4">
      <c r="A189" s="98"/>
      <c r="B189" s="99"/>
      <c r="C189" s="100"/>
      <c r="D189" s="90"/>
      <c r="E189" s="88"/>
      <c r="F189" s="92"/>
      <c r="G189" s="107"/>
    </row>
    <row r="190" spans="1:7" s="124" customFormat="1" ht="16" thickBot="1" x14ac:dyDescent="0.4">
      <c r="A190" s="109" t="s">
        <v>120</v>
      </c>
      <c r="B190" s="120">
        <f>B178+B186</f>
        <v>0</v>
      </c>
      <c r="C190" s="110" t="s">
        <v>120</v>
      </c>
      <c r="D190" s="121">
        <f>D178+D179</f>
        <v>0</v>
      </c>
      <c r="E190" s="88"/>
      <c r="F190" s="96" t="s">
        <v>121</v>
      </c>
      <c r="G190" s="108">
        <f>G180+G185</f>
        <v>-1050000</v>
      </c>
    </row>
    <row r="191" spans="1:7" s="124" customFormat="1" ht="16" thickBot="1" x14ac:dyDescent="0.4">
      <c r="A191" s="94"/>
      <c r="B191" s="90"/>
      <c r="C191" s="95"/>
      <c r="D191" s="90"/>
      <c r="E191" s="88"/>
      <c r="F191" s="122"/>
      <c r="G191" s="95"/>
    </row>
    <row r="192" spans="1:7" s="124" customFormat="1" x14ac:dyDescent="0.35"/>
    <row r="193" spans="1:5" s="124" customFormat="1" x14ac:dyDescent="0.35"/>
    <row r="194" spans="1:5" x14ac:dyDescent="0.35">
      <c r="A194" s="14" t="s">
        <v>140</v>
      </c>
      <c r="E194" t="s">
        <v>82</v>
      </c>
    </row>
    <row r="195" spans="1:5" x14ac:dyDescent="0.35">
      <c r="A195" t="s">
        <v>141</v>
      </c>
    </row>
    <row r="196" spans="1:5" x14ac:dyDescent="0.35">
      <c r="A196" t="s">
        <v>142</v>
      </c>
    </row>
    <row r="197" spans="1:5" x14ac:dyDescent="0.35">
      <c r="A197" t="s">
        <v>143</v>
      </c>
    </row>
    <row r="198" spans="1:5" x14ac:dyDescent="0.35">
      <c r="A198" t="s">
        <v>144</v>
      </c>
    </row>
  </sheetData>
  <mergeCells count="6">
    <mergeCell ref="A34:D34"/>
    <mergeCell ref="F34:G34"/>
    <mergeCell ref="A128:D128"/>
    <mergeCell ref="F128:G128"/>
    <mergeCell ref="A169:D169"/>
    <mergeCell ref="F169:G169"/>
  </mergeCells>
  <phoneticPr fontId="11" type="noConversion"/>
  <pageMargins left="0.75000000000000011" right="0.75000000000000011" top="1" bottom="1" header="0.5" footer="0.5"/>
  <pageSetup paperSize="9" scale="62" orientation="portrait" horizontalDpi="4294967292" verticalDpi="4294967292"/>
  <extLst>
    <ext xmlns:mx="http://schemas.microsoft.com/office/mac/excel/2008/main" uri="{64002731-A6B0-56B0-2670-7721B7C09600}">
      <mx:PLV Mode="0" OnePage="0" WScale="10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N47"/>
  <sheetViews>
    <sheetView topLeftCell="B19" zoomScale="120" zoomScaleNormal="120" zoomScalePageLayoutView="90" workbookViewId="0">
      <selection activeCell="M41" sqref="M41"/>
    </sheetView>
  </sheetViews>
  <sheetFormatPr baseColWidth="10" defaultRowHeight="15.5" x14ac:dyDescent="0.35"/>
  <cols>
    <col min="3" max="3" width="21.6640625" customWidth="1"/>
  </cols>
  <sheetData>
    <row r="2" spans="2:14" x14ac:dyDescent="0.35">
      <c r="B2" s="35"/>
      <c r="C2" s="36" t="s">
        <v>68</v>
      </c>
      <c r="D2" s="37">
        <v>100000</v>
      </c>
      <c r="E2" s="35"/>
      <c r="F2" s="35"/>
      <c r="G2" s="35"/>
      <c r="H2" s="35"/>
      <c r="I2" s="35"/>
      <c r="J2" s="35"/>
      <c r="K2" s="35"/>
      <c r="L2" s="35"/>
      <c r="M2" s="35"/>
      <c r="N2" s="35"/>
    </row>
    <row r="3" spans="2:14" x14ac:dyDescent="0.35">
      <c r="B3" s="35"/>
      <c r="C3" s="36" t="s">
        <v>69</v>
      </c>
      <c r="D3" s="38">
        <v>10</v>
      </c>
      <c r="E3" s="35"/>
      <c r="F3" s="35"/>
      <c r="G3" s="35"/>
      <c r="H3" s="35"/>
      <c r="I3" s="35"/>
      <c r="J3" s="35"/>
      <c r="K3" s="35"/>
      <c r="L3" s="35"/>
      <c r="M3" s="35"/>
      <c r="N3" s="35"/>
    </row>
    <row r="4" spans="2:14" x14ac:dyDescent="0.35">
      <c r="B4" s="35"/>
      <c r="C4" s="36" t="s">
        <v>70</v>
      </c>
      <c r="D4" s="37">
        <v>18000</v>
      </c>
      <c r="E4" s="35"/>
      <c r="F4" s="35"/>
      <c r="G4" s="35"/>
      <c r="H4" s="35"/>
      <c r="I4" s="35"/>
      <c r="J4" s="35"/>
      <c r="K4" s="35"/>
      <c r="L4" s="35"/>
      <c r="M4" s="35"/>
      <c r="N4" s="35"/>
    </row>
    <row r="5" spans="2:14" x14ac:dyDescent="0.35"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</row>
    <row r="6" spans="2:14" ht="16" thickBot="1" x14ac:dyDescent="0.4"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</row>
    <row r="7" spans="2:14" x14ac:dyDescent="0.35">
      <c r="B7" s="40"/>
      <c r="C7" s="41"/>
      <c r="D7" s="41"/>
      <c r="E7" s="41" t="s">
        <v>28</v>
      </c>
      <c r="F7" s="41" t="s">
        <v>29</v>
      </c>
      <c r="G7" s="41" t="s">
        <v>30</v>
      </c>
      <c r="H7" s="42" t="s">
        <v>31</v>
      </c>
      <c r="I7" s="41" t="s">
        <v>32</v>
      </c>
      <c r="J7" s="42" t="s">
        <v>33</v>
      </c>
      <c r="K7" s="41" t="s">
        <v>34</v>
      </c>
      <c r="L7" s="41" t="s">
        <v>35</v>
      </c>
      <c r="M7" s="41" t="s">
        <v>36</v>
      </c>
      <c r="N7" s="43" t="s">
        <v>37</v>
      </c>
    </row>
    <row r="8" spans="2:14" x14ac:dyDescent="0.35">
      <c r="B8" s="44"/>
      <c r="C8" s="45" t="s">
        <v>71</v>
      </c>
      <c r="D8" s="45"/>
      <c r="E8" s="45">
        <v>100000</v>
      </c>
      <c r="F8" s="45">
        <f>E12</f>
        <v>90000</v>
      </c>
      <c r="G8" s="45">
        <f t="shared" ref="G8:N8" si="0">F12</f>
        <v>80000</v>
      </c>
      <c r="H8" s="46">
        <f t="shared" si="0"/>
        <v>70000</v>
      </c>
      <c r="I8" s="45">
        <f t="shared" si="0"/>
        <v>42000</v>
      </c>
      <c r="J8" s="47">
        <f t="shared" si="0"/>
        <v>35000</v>
      </c>
      <c r="K8" s="45">
        <f t="shared" si="0"/>
        <v>40000</v>
      </c>
      <c r="L8" s="45">
        <f t="shared" si="0"/>
        <v>30000</v>
      </c>
      <c r="M8" s="45">
        <f t="shared" si="0"/>
        <v>20000</v>
      </c>
      <c r="N8" s="48">
        <f t="shared" si="0"/>
        <v>10000</v>
      </c>
    </row>
    <row r="9" spans="2:14" x14ac:dyDescent="0.35">
      <c r="B9" s="44"/>
      <c r="C9" s="49" t="s">
        <v>72</v>
      </c>
      <c r="D9" s="49"/>
      <c r="E9" s="49">
        <v>-10000</v>
      </c>
      <c r="F9" s="49">
        <f>E9</f>
        <v>-10000</v>
      </c>
      <c r="G9" s="49">
        <f>F9</f>
        <v>-10000</v>
      </c>
      <c r="H9" s="50">
        <f>G9</f>
        <v>-10000</v>
      </c>
      <c r="I9" s="49">
        <f>-I8/6</f>
        <v>-7000</v>
      </c>
      <c r="J9" s="51">
        <f>I9</f>
        <v>-7000</v>
      </c>
      <c r="K9" s="49">
        <f>-K8/4</f>
        <v>-10000</v>
      </c>
      <c r="L9" s="49">
        <f>K9</f>
        <v>-10000</v>
      </c>
      <c r="M9" s="49">
        <f>L9</f>
        <v>-10000</v>
      </c>
      <c r="N9" s="52">
        <f>M9</f>
        <v>-10000</v>
      </c>
    </row>
    <row r="10" spans="2:14" ht="16" thickBot="1" x14ac:dyDescent="0.4">
      <c r="B10" s="44"/>
      <c r="C10" s="53" t="s">
        <v>73</v>
      </c>
      <c r="D10" s="53"/>
      <c r="E10" s="53"/>
      <c r="F10" s="53"/>
      <c r="G10" s="53"/>
      <c r="H10" s="54">
        <v>-18000</v>
      </c>
      <c r="I10" s="53"/>
      <c r="J10" s="54">
        <f>J17-J21</f>
        <v>12000</v>
      </c>
      <c r="K10" s="53"/>
      <c r="L10" s="53"/>
      <c r="M10" s="53"/>
      <c r="N10" s="55"/>
    </row>
    <row r="11" spans="2:14" ht="16" thickTop="1" x14ac:dyDescent="0.35">
      <c r="B11" s="44"/>
      <c r="C11" s="56" t="s">
        <v>74</v>
      </c>
      <c r="D11" s="56"/>
      <c r="E11" s="56">
        <f>E9</f>
        <v>-10000</v>
      </c>
      <c r="F11" s="56">
        <f>E11+F9</f>
        <v>-20000</v>
      </c>
      <c r="G11" s="56">
        <f t="shared" ref="G11:N11" si="1">F11+G9</f>
        <v>-30000</v>
      </c>
      <c r="H11" s="57">
        <f>G11+H9+H10</f>
        <v>-58000</v>
      </c>
      <c r="I11" s="56">
        <f t="shared" si="1"/>
        <v>-65000</v>
      </c>
      <c r="J11" s="57">
        <f>I11+J9+J10</f>
        <v>-60000</v>
      </c>
      <c r="K11" s="56">
        <f t="shared" si="1"/>
        <v>-70000</v>
      </c>
      <c r="L11" s="56">
        <f t="shared" si="1"/>
        <v>-80000</v>
      </c>
      <c r="M11" s="56">
        <f t="shared" si="1"/>
        <v>-90000</v>
      </c>
      <c r="N11" s="58">
        <f t="shared" si="1"/>
        <v>-100000</v>
      </c>
    </row>
    <row r="12" spans="2:14" ht="16" thickBot="1" x14ac:dyDescent="0.4">
      <c r="B12" s="44"/>
      <c r="C12" s="59" t="s">
        <v>75</v>
      </c>
      <c r="D12" s="59"/>
      <c r="E12" s="59">
        <f t="shared" ref="E12:N12" si="2">E8+E9+E10</f>
        <v>90000</v>
      </c>
      <c r="F12" s="59">
        <f t="shared" si="2"/>
        <v>80000</v>
      </c>
      <c r="G12" s="59">
        <f t="shared" si="2"/>
        <v>70000</v>
      </c>
      <c r="H12" s="60">
        <f t="shared" si="2"/>
        <v>42000</v>
      </c>
      <c r="I12" s="59">
        <f t="shared" si="2"/>
        <v>35000</v>
      </c>
      <c r="J12" s="61">
        <f t="shared" si="2"/>
        <v>40000</v>
      </c>
      <c r="K12" s="59">
        <f t="shared" si="2"/>
        <v>30000</v>
      </c>
      <c r="L12" s="59">
        <f t="shared" si="2"/>
        <v>20000</v>
      </c>
      <c r="M12" s="59">
        <f t="shared" si="2"/>
        <v>10000</v>
      </c>
      <c r="N12" s="62">
        <f t="shared" si="2"/>
        <v>0</v>
      </c>
    </row>
    <row r="13" spans="2:14" ht="16" thickBot="1" x14ac:dyDescent="0.4">
      <c r="B13" s="44"/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63"/>
      <c r="N13" s="63"/>
    </row>
    <row r="14" spans="2:14" x14ac:dyDescent="0.35">
      <c r="B14" s="44"/>
      <c r="C14" s="64" t="s">
        <v>76</v>
      </c>
      <c r="D14" s="64"/>
      <c r="E14" s="64">
        <f t="shared" ref="E14:G16" si="3">E18</f>
        <v>100000</v>
      </c>
      <c r="F14" s="64">
        <f t="shared" si="3"/>
        <v>90000</v>
      </c>
      <c r="G14" s="64">
        <f t="shared" si="3"/>
        <v>80000</v>
      </c>
      <c r="H14" s="65">
        <f>G17</f>
        <v>70000</v>
      </c>
      <c r="I14" s="64">
        <f t="shared" ref="I14:N14" si="4">H17</f>
        <v>60000</v>
      </c>
      <c r="J14" s="66">
        <f t="shared" si="4"/>
        <v>50000</v>
      </c>
      <c r="K14" s="64">
        <f t="shared" si="4"/>
        <v>40000</v>
      </c>
      <c r="L14" s="64">
        <f t="shared" si="4"/>
        <v>30000</v>
      </c>
      <c r="M14" s="64">
        <f t="shared" si="4"/>
        <v>20000</v>
      </c>
      <c r="N14" s="67">
        <f t="shared" si="4"/>
        <v>10000</v>
      </c>
    </row>
    <row r="15" spans="2:14" x14ac:dyDescent="0.35">
      <c r="B15" s="44"/>
      <c r="C15" s="49" t="s">
        <v>72</v>
      </c>
      <c r="D15" s="49"/>
      <c r="E15" s="49">
        <f t="shared" si="3"/>
        <v>-10000</v>
      </c>
      <c r="F15" s="49">
        <f t="shared" si="3"/>
        <v>-10000</v>
      </c>
      <c r="G15" s="49">
        <f t="shared" si="3"/>
        <v>-10000</v>
      </c>
      <c r="H15" s="50">
        <f>G15</f>
        <v>-10000</v>
      </c>
      <c r="I15" s="49">
        <v>-10000</v>
      </c>
      <c r="J15" s="51">
        <v>-10000</v>
      </c>
      <c r="K15" s="49">
        <v>-10000</v>
      </c>
      <c r="L15" s="49">
        <v>-10000</v>
      </c>
      <c r="M15" s="49">
        <v>-10000</v>
      </c>
      <c r="N15" s="52">
        <v>-10000</v>
      </c>
    </row>
    <row r="16" spans="2:14" ht="16" thickBot="1" x14ac:dyDescent="0.4">
      <c r="B16" s="44"/>
      <c r="C16" s="53" t="s">
        <v>73</v>
      </c>
      <c r="D16" s="53"/>
      <c r="E16" s="53">
        <f t="shared" si="3"/>
        <v>0</v>
      </c>
      <c r="F16" s="53">
        <f t="shared" si="3"/>
        <v>0</v>
      </c>
      <c r="G16" s="53">
        <f t="shared" si="3"/>
        <v>0</v>
      </c>
      <c r="H16" s="68">
        <v>0</v>
      </c>
      <c r="I16" s="53">
        <v>0</v>
      </c>
      <c r="J16" s="69">
        <v>0</v>
      </c>
      <c r="K16" s="53">
        <v>0</v>
      </c>
      <c r="L16" s="53">
        <v>0</v>
      </c>
      <c r="M16" s="53">
        <v>0</v>
      </c>
      <c r="N16" s="55">
        <v>0</v>
      </c>
    </row>
    <row r="17" spans="2:14" ht="16.5" thickTop="1" thickBot="1" x14ac:dyDescent="0.4">
      <c r="B17" s="44"/>
      <c r="C17" s="70" t="s">
        <v>75</v>
      </c>
      <c r="D17" s="70"/>
      <c r="E17" s="70">
        <f t="shared" ref="E17:N17" si="5">SUM(E14:E16)</f>
        <v>90000</v>
      </c>
      <c r="F17" s="70">
        <f t="shared" si="5"/>
        <v>80000</v>
      </c>
      <c r="G17" s="70">
        <f t="shared" si="5"/>
        <v>70000</v>
      </c>
      <c r="H17" s="71">
        <f t="shared" si="5"/>
        <v>60000</v>
      </c>
      <c r="I17" s="70">
        <f t="shared" si="5"/>
        <v>50000</v>
      </c>
      <c r="J17" s="61">
        <f t="shared" si="5"/>
        <v>40000</v>
      </c>
      <c r="K17" s="70">
        <f t="shared" si="5"/>
        <v>30000</v>
      </c>
      <c r="L17" s="70">
        <f t="shared" si="5"/>
        <v>20000</v>
      </c>
      <c r="M17" s="70">
        <f t="shared" si="5"/>
        <v>10000</v>
      </c>
      <c r="N17" s="72">
        <f t="shared" si="5"/>
        <v>0</v>
      </c>
    </row>
    <row r="18" spans="2:14" x14ac:dyDescent="0.35">
      <c r="B18" s="44"/>
      <c r="C18" s="64" t="s">
        <v>77</v>
      </c>
      <c r="D18" s="64"/>
      <c r="E18" s="64">
        <v>100000</v>
      </c>
      <c r="F18" s="64">
        <f t="shared" ref="F18:N18" si="6">E21</f>
        <v>90000</v>
      </c>
      <c r="G18" s="64">
        <f t="shared" si="6"/>
        <v>80000</v>
      </c>
      <c r="H18" s="65">
        <f t="shared" si="6"/>
        <v>70000</v>
      </c>
      <c r="I18" s="64">
        <f t="shared" si="6"/>
        <v>42000</v>
      </c>
      <c r="J18" s="66">
        <f t="shared" si="6"/>
        <v>35000</v>
      </c>
      <c r="K18" s="64">
        <f t="shared" si="6"/>
        <v>28000</v>
      </c>
      <c r="L18" s="64">
        <f t="shared" si="6"/>
        <v>21000</v>
      </c>
      <c r="M18" s="64">
        <f t="shared" si="6"/>
        <v>14000</v>
      </c>
      <c r="N18" s="67">
        <f t="shared" si="6"/>
        <v>7000</v>
      </c>
    </row>
    <row r="19" spans="2:14" x14ac:dyDescent="0.35">
      <c r="B19" s="44"/>
      <c r="C19" s="49" t="s">
        <v>72</v>
      </c>
      <c r="D19" s="49"/>
      <c r="E19" s="49">
        <v>-10000</v>
      </c>
      <c r="F19" s="49">
        <f>E19</f>
        <v>-10000</v>
      </c>
      <c r="G19" s="49">
        <f>F19</f>
        <v>-10000</v>
      </c>
      <c r="H19" s="50">
        <f>G19</f>
        <v>-10000</v>
      </c>
      <c r="I19" s="49">
        <f>-I18/6</f>
        <v>-7000</v>
      </c>
      <c r="J19" s="51">
        <f>I19</f>
        <v>-7000</v>
      </c>
      <c r="K19" s="49">
        <f>J19</f>
        <v>-7000</v>
      </c>
      <c r="L19" s="49">
        <f>K19</f>
        <v>-7000</v>
      </c>
      <c r="M19" s="49">
        <f>L19</f>
        <v>-7000</v>
      </c>
      <c r="N19" s="52">
        <f>M19</f>
        <v>-7000</v>
      </c>
    </row>
    <row r="20" spans="2:14" ht="16" thickBot="1" x14ac:dyDescent="0.4">
      <c r="B20" s="44"/>
      <c r="C20" s="53" t="s">
        <v>73</v>
      </c>
      <c r="D20" s="53"/>
      <c r="E20" s="53"/>
      <c r="F20" s="53"/>
      <c r="G20" s="53"/>
      <c r="H20" s="68">
        <v>-18000</v>
      </c>
      <c r="I20" s="53"/>
      <c r="J20" s="69"/>
      <c r="K20" s="53"/>
      <c r="L20" s="53"/>
      <c r="M20" s="53"/>
      <c r="N20" s="55"/>
    </row>
    <row r="21" spans="2:14" ht="16.5" thickTop="1" thickBot="1" x14ac:dyDescent="0.4">
      <c r="B21" s="44"/>
      <c r="C21" s="70" t="s">
        <v>75</v>
      </c>
      <c r="D21" s="70"/>
      <c r="E21" s="70">
        <f t="shared" ref="E21:N21" si="7">SUM(E18:E20)</f>
        <v>90000</v>
      </c>
      <c r="F21" s="70">
        <f t="shared" si="7"/>
        <v>80000</v>
      </c>
      <c r="G21" s="70">
        <f t="shared" si="7"/>
        <v>70000</v>
      </c>
      <c r="H21" s="71">
        <f t="shared" si="7"/>
        <v>42000</v>
      </c>
      <c r="I21" s="70">
        <f t="shared" si="7"/>
        <v>35000</v>
      </c>
      <c r="J21" s="61">
        <f t="shared" si="7"/>
        <v>28000</v>
      </c>
      <c r="K21" s="70">
        <f t="shared" si="7"/>
        <v>21000</v>
      </c>
      <c r="L21" s="70">
        <f t="shared" si="7"/>
        <v>14000</v>
      </c>
      <c r="M21" s="70">
        <f t="shared" si="7"/>
        <v>7000</v>
      </c>
      <c r="N21" s="72">
        <f t="shared" si="7"/>
        <v>0</v>
      </c>
    </row>
    <row r="22" spans="2:14" x14ac:dyDescent="0.35">
      <c r="B22" s="44"/>
      <c r="C22" s="44"/>
      <c r="D22" s="44"/>
      <c r="E22" s="49"/>
      <c r="F22" s="49"/>
      <c r="G22" s="49"/>
      <c r="H22" s="49"/>
      <c r="I22" s="49"/>
      <c r="J22" s="49"/>
      <c r="K22" s="49"/>
      <c r="L22" s="49"/>
      <c r="M22" s="49"/>
      <c r="N22" s="49"/>
    </row>
    <row r="23" spans="2:14" x14ac:dyDescent="0.35"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</row>
    <row r="24" spans="2:14" x14ac:dyDescent="0.35"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</row>
    <row r="25" spans="2:14" x14ac:dyDescent="0.35"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</row>
    <row r="26" spans="2:14" x14ac:dyDescent="0.35"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</row>
    <row r="27" spans="2:14" x14ac:dyDescent="0.35"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</row>
    <row r="28" spans="2:14" x14ac:dyDescent="0.35"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</row>
    <row r="29" spans="2:14" x14ac:dyDescent="0.35"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</row>
    <row r="30" spans="2:14" x14ac:dyDescent="0.35"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</row>
    <row r="31" spans="2:14" x14ac:dyDescent="0.35"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</row>
    <row r="32" spans="2:14" x14ac:dyDescent="0.35"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</row>
    <row r="33" spans="2:14" x14ac:dyDescent="0.35"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</row>
    <row r="34" spans="2:14" x14ac:dyDescent="0.35"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</row>
    <row r="35" spans="2:14" x14ac:dyDescent="0.35"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</row>
    <row r="36" spans="2:14" x14ac:dyDescent="0.35"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</row>
    <row r="37" spans="2:14" x14ac:dyDescent="0.35"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</row>
    <row r="38" spans="2:14" x14ac:dyDescent="0.35"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</row>
    <row r="39" spans="2:14" x14ac:dyDescent="0.35"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</row>
    <row r="40" spans="2:14" x14ac:dyDescent="0.35"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</row>
    <row r="41" spans="2:14" x14ac:dyDescent="0.35"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</row>
    <row r="42" spans="2:14" x14ac:dyDescent="0.35"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</row>
    <row r="43" spans="2:14" x14ac:dyDescent="0.35"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</row>
    <row r="44" spans="2:14" x14ac:dyDescent="0.35"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</row>
    <row r="45" spans="2:14" x14ac:dyDescent="0.35">
      <c r="B45" s="44"/>
      <c r="C45" s="49" t="s">
        <v>78</v>
      </c>
      <c r="D45" s="49"/>
      <c r="E45" s="49">
        <f t="shared" ref="E45:N45" si="8">E12</f>
        <v>90000</v>
      </c>
      <c r="F45" s="49">
        <f t="shared" si="8"/>
        <v>80000</v>
      </c>
      <c r="G45" s="49">
        <f t="shared" si="8"/>
        <v>70000</v>
      </c>
      <c r="H45" s="49">
        <f t="shared" si="8"/>
        <v>42000</v>
      </c>
      <c r="I45" s="49">
        <f t="shared" si="8"/>
        <v>35000</v>
      </c>
      <c r="J45" s="49">
        <f t="shared" si="8"/>
        <v>40000</v>
      </c>
      <c r="K45" s="49">
        <f t="shared" si="8"/>
        <v>30000</v>
      </c>
      <c r="L45" s="49">
        <f t="shared" si="8"/>
        <v>20000</v>
      </c>
      <c r="M45" s="49">
        <f t="shared" si="8"/>
        <v>10000</v>
      </c>
      <c r="N45" s="49">
        <f t="shared" si="8"/>
        <v>0</v>
      </c>
    </row>
    <row r="46" spans="2:14" x14ac:dyDescent="0.35">
      <c r="B46" s="44"/>
      <c r="C46" s="49" t="s">
        <v>79</v>
      </c>
      <c r="D46" s="49"/>
      <c r="E46" s="49">
        <f t="shared" ref="E46:N46" si="9">E17</f>
        <v>90000</v>
      </c>
      <c r="F46" s="49">
        <f t="shared" si="9"/>
        <v>80000</v>
      </c>
      <c r="G46" s="49">
        <f t="shared" si="9"/>
        <v>70000</v>
      </c>
      <c r="H46" s="49">
        <f t="shared" si="9"/>
        <v>60000</v>
      </c>
      <c r="I46" s="49">
        <f t="shared" si="9"/>
        <v>50000</v>
      </c>
      <c r="J46" s="49">
        <f t="shared" si="9"/>
        <v>40000</v>
      </c>
      <c r="K46" s="49">
        <f t="shared" si="9"/>
        <v>30000</v>
      </c>
      <c r="L46" s="49">
        <f t="shared" si="9"/>
        <v>20000</v>
      </c>
      <c r="M46" s="49">
        <f t="shared" si="9"/>
        <v>10000</v>
      </c>
      <c r="N46" s="49">
        <f t="shared" si="9"/>
        <v>0</v>
      </c>
    </row>
    <row r="47" spans="2:14" x14ac:dyDescent="0.35">
      <c r="B47" s="44"/>
      <c r="C47" s="49" t="s">
        <v>80</v>
      </c>
      <c r="D47" s="49"/>
      <c r="E47" s="49">
        <f t="shared" ref="E47:N47" si="10">E21</f>
        <v>90000</v>
      </c>
      <c r="F47" s="49">
        <f t="shared" si="10"/>
        <v>80000</v>
      </c>
      <c r="G47" s="49">
        <f t="shared" si="10"/>
        <v>70000</v>
      </c>
      <c r="H47" s="49">
        <f t="shared" si="10"/>
        <v>42000</v>
      </c>
      <c r="I47" s="49">
        <f t="shared" si="10"/>
        <v>35000</v>
      </c>
      <c r="J47" s="49">
        <f t="shared" si="10"/>
        <v>28000</v>
      </c>
      <c r="K47" s="49">
        <f t="shared" si="10"/>
        <v>21000</v>
      </c>
      <c r="L47" s="49">
        <f t="shared" si="10"/>
        <v>14000</v>
      </c>
      <c r="M47" s="49">
        <f t="shared" si="10"/>
        <v>7000</v>
      </c>
      <c r="N47" s="49">
        <f t="shared" si="10"/>
        <v>0</v>
      </c>
    </row>
  </sheetData>
  <pageMargins left="0.75" right="0.75" top="1" bottom="1" header="0.5" footer="0.5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Feuil1</vt:lpstr>
      <vt:lpstr>Graphe Q3</vt:lpstr>
      <vt:lpstr>Feuil1!Zone_d_impression</vt:lpstr>
    </vt:vector>
  </TitlesOfParts>
  <Company>IAE de Paris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Stéphane Lefrancq</dc:creator>
  <cp:lastModifiedBy>Elisabeth ALBERTINI Albertini</cp:lastModifiedBy>
  <cp:lastPrinted>2017-09-07T14:27:56Z</cp:lastPrinted>
  <dcterms:created xsi:type="dcterms:W3CDTF">2013-07-29T09:37:37Z</dcterms:created>
  <dcterms:modified xsi:type="dcterms:W3CDTF">2026-03-20T14:49:41Z</dcterms:modified>
</cp:coreProperties>
</file>