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0b5d17a29092591/Desktop/Cours/IAE/Cours Compta ^0 exo Français/Cas ^0 exo MAE ^0 CGAO/4. Financement -Alizeo/"/>
    </mc:Choice>
  </mc:AlternateContent>
  <xr:revisionPtr revIDLastSave="128" documentId="13_ncr:1_{6A05D4EA-FE94-4DE2-846D-16CC0F239FD9}" xr6:coauthVersionLast="47" xr6:coauthVersionMax="47" xr10:uidLastSave="{E239C9BD-D730-48A9-94C2-98DFD27AC0A4}"/>
  <bookViews>
    <workbookView xWindow="-120" yWindow="-16320" windowWidth="29040" windowHeight="15720" tabRatio="500" xr2:uid="{00000000-000D-0000-FFFF-FFFF00000000}"/>
  </bookViews>
  <sheets>
    <sheet name="Emprunt et location" sheetId="2" r:id="rId1"/>
  </sheets>
  <definedNames>
    <definedName name="_xlnm.Print_Area" localSheetId="0">'Emprunt et location'!#REF!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4" i="2" l="1"/>
  <c r="D184" i="2"/>
  <c r="F183" i="2"/>
  <c r="E183" i="2"/>
  <c r="D183" i="2"/>
  <c r="D163" i="2"/>
  <c r="C163" i="2"/>
  <c r="C128" i="2"/>
  <c r="D121" i="2"/>
  <c r="D116" i="2"/>
  <c r="D114" i="2"/>
  <c r="D113" i="2"/>
  <c r="D112" i="2"/>
  <c r="F30" i="2"/>
  <c r="E30" i="2"/>
  <c r="C30" i="2"/>
  <c r="B25" i="2"/>
  <c r="F13" i="2"/>
  <c r="D13" i="2"/>
  <c r="C13" i="2"/>
  <c r="B8" i="2"/>
  <c r="D115" i="2"/>
  <c r="D117" i="2"/>
  <c r="D118" i="2"/>
  <c r="D119" i="2"/>
  <c r="D120" i="2"/>
  <c r="D122" i="2"/>
  <c r="B160" i="2"/>
  <c r="B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C155" i="2"/>
  <c r="B182" i="2"/>
  <c r="F182" i="2"/>
  <c r="B183" i="2"/>
  <c r="D30" i="2"/>
  <c r="E13" i="2"/>
  <c r="B209" i="2"/>
  <c r="G209" i="2"/>
  <c r="D207" i="2"/>
  <c r="G206" i="2"/>
  <c r="G210" i="2"/>
  <c r="G215" i="2"/>
  <c r="D201" i="2"/>
  <c r="D204" i="2"/>
  <c r="D211" i="2"/>
  <c r="D215" i="2"/>
  <c r="B200" i="2"/>
  <c r="B204" i="2"/>
  <c r="B211" i="2"/>
  <c r="B215" i="2"/>
  <c r="B184" i="2"/>
  <c r="C184" i="2"/>
  <c r="F184" i="2"/>
  <c r="B185" i="2"/>
  <c r="D185" i="2"/>
  <c r="C185" i="2"/>
  <c r="E185" i="2"/>
  <c r="F185" i="2"/>
  <c r="B186" i="2"/>
  <c r="D186" i="2"/>
  <c r="C186" i="2"/>
  <c r="E186" i="2"/>
  <c r="F186" i="2"/>
  <c r="B187" i="2"/>
  <c r="D187" i="2"/>
  <c r="C187" i="2"/>
  <c r="E187" i="2"/>
  <c r="F187" i="2"/>
  <c r="B188" i="2"/>
  <c r="D188" i="2"/>
  <c r="C188" i="2"/>
  <c r="E188" i="2"/>
  <c r="F188" i="2"/>
  <c r="B189" i="2"/>
  <c r="D189" i="2"/>
  <c r="C189" i="2"/>
  <c r="E189" i="2"/>
  <c r="F189" i="2"/>
  <c r="B190" i="2"/>
  <c r="D190" i="2"/>
  <c r="C190" i="2"/>
  <c r="E190" i="2"/>
  <c r="F190" i="2"/>
  <c r="B191" i="2"/>
  <c r="D191" i="2"/>
  <c r="C191" i="2"/>
  <c r="E191" i="2"/>
  <c r="F191" i="2"/>
  <c r="B144" i="2"/>
  <c r="D142" i="2"/>
  <c r="D143" i="2"/>
  <c r="D146" i="2"/>
  <c r="B135" i="2"/>
  <c r="G141" i="2"/>
  <c r="G145" i="2"/>
  <c r="G150" i="2"/>
  <c r="D136" i="2"/>
  <c r="D139" i="2"/>
  <c r="D150" i="2"/>
  <c r="B139" i="2"/>
  <c r="B146" i="2"/>
  <c r="B150" i="2"/>
  <c r="B88" i="2"/>
  <c r="D86" i="2"/>
  <c r="G88" i="2"/>
  <c r="G85" i="2"/>
  <c r="G89" i="2"/>
  <c r="G94" i="2"/>
  <c r="D80" i="2"/>
  <c r="D83" i="2"/>
  <c r="D90" i="2"/>
  <c r="D94" i="2"/>
  <c r="B83" i="2"/>
  <c r="B90" i="2"/>
  <c r="B94" i="2"/>
  <c r="B60" i="2"/>
  <c r="B55" i="2"/>
  <c r="B62" i="2"/>
  <c r="B66" i="2"/>
  <c r="G57" i="2"/>
  <c r="G60" i="2"/>
  <c r="G61" i="2"/>
  <c r="G66" i="2"/>
  <c r="D52" i="2"/>
  <c r="D55" i="2"/>
  <c r="D58" i="2"/>
  <c r="D62" i="2"/>
  <c r="D66" i="2"/>
  <c r="B31" i="2"/>
  <c r="C31" i="2"/>
  <c r="D31" i="2"/>
  <c r="F31" i="2"/>
  <c r="B32" i="2"/>
  <c r="C32" i="2"/>
  <c r="D32" i="2"/>
  <c r="F32" i="2"/>
  <c r="B33" i="2"/>
  <c r="C33" i="2"/>
  <c r="D33" i="2"/>
  <c r="F33" i="2"/>
  <c r="B34" i="2"/>
  <c r="C34" i="2"/>
  <c r="C35" i="2"/>
  <c r="E14" i="2"/>
  <c r="B14" i="2"/>
  <c r="C14" i="2"/>
  <c r="D14" i="2"/>
  <c r="F14" i="2"/>
  <c r="B15" i="2"/>
  <c r="C15" i="2"/>
  <c r="E15" i="2"/>
  <c r="D15" i="2"/>
  <c r="F15" i="2"/>
  <c r="B16" i="2"/>
  <c r="C16" i="2"/>
  <c r="E16" i="2"/>
  <c r="D16" i="2"/>
  <c r="F16" i="2"/>
  <c r="B17" i="2"/>
  <c r="C17" i="2"/>
  <c r="C18" i="2"/>
  <c r="E17" i="2"/>
  <c r="D17" i="2"/>
  <c r="F17" i="2"/>
  <c r="D34" i="2"/>
  <c r="E31" i="2"/>
  <c r="E32" i="2"/>
  <c r="E33" i="2"/>
  <c r="F34" i="2"/>
  <c r="E34" i="2"/>
</calcChain>
</file>

<file path=xl/sharedStrings.xml><?xml version="1.0" encoding="utf-8"?>
<sst xmlns="http://schemas.openxmlformats.org/spreadsheetml/2006/main" count="295" uniqueCount="120">
  <si>
    <t>Taux</t>
  </si>
  <si>
    <t>ACTIF</t>
  </si>
  <si>
    <t>PASSIF</t>
  </si>
  <si>
    <t>Année</t>
  </si>
  <si>
    <t>Montant</t>
  </si>
  <si>
    <t>Durée</t>
  </si>
  <si>
    <t>ans</t>
  </si>
  <si>
    <t>Capitaux propres</t>
  </si>
  <si>
    <t>Échéance</t>
  </si>
  <si>
    <t>Echéancier de l'emprunt</t>
  </si>
  <si>
    <t>par an</t>
  </si>
  <si>
    <t>début d'année</t>
  </si>
  <si>
    <t>Cap restant dû</t>
  </si>
  <si>
    <t>fin d'année</t>
  </si>
  <si>
    <t>Remboursement</t>
  </si>
  <si>
    <t>intérêt</t>
  </si>
  <si>
    <t>Total</t>
  </si>
  <si>
    <t>échéance</t>
  </si>
  <si>
    <t>du capital</t>
  </si>
  <si>
    <t>Amortissement constant</t>
  </si>
  <si>
    <t>Annuité constante</t>
  </si>
  <si>
    <t xml:space="preserve">Compte de résultat </t>
  </si>
  <si>
    <t xml:space="preserve"> Montant </t>
  </si>
  <si>
    <t>Chiffre d'affaires</t>
  </si>
  <si>
    <t>Actif immobilisé</t>
  </si>
  <si>
    <t>Coût d'achat des marchandises vendues</t>
  </si>
  <si>
    <t>Corporel</t>
  </si>
  <si>
    <t xml:space="preserve">     Capital social</t>
  </si>
  <si>
    <t xml:space="preserve">Frais généraux </t>
  </si>
  <si>
    <t>Incorporel</t>
  </si>
  <si>
    <t xml:space="preserve">     Résultat de l’exercice</t>
  </si>
  <si>
    <t>Charges salariales</t>
  </si>
  <si>
    <t>Financier</t>
  </si>
  <si>
    <t>Marge opérationnelle (marge brute)</t>
  </si>
  <si>
    <t xml:space="preserve"> -     </t>
  </si>
  <si>
    <t>Total 1</t>
  </si>
  <si>
    <t>Autres produits d'exploitation</t>
  </si>
  <si>
    <t>Autres charges d'exploitation</t>
  </si>
  <si>
    <t>Actif circulant</t>
  </si>
  <si>
    <t>Dettes</t>
  </si>
  <si>
    <t>Résultat d'exploitation</t>
  </si>
  <si>
    <t xml:space="preserve">     Stock</t>
  </si>
  <si>
    <t xml:space="preserve">     Emprunts</t>
  </si>
  <si>
    <t xml:space="preserve">     Créances</t>
  </si>
  <si>
    <t xml:space="preserve">     Fournisseurs</t>
  </si>
  <si>
    <t>Produits financiers</t>
  </si>
  <si>
    <t xml:space="preserve">     Disponibilités</t>
  </si>
  <si>
    <t xml:space="preserve">     Autres dettes</t>
  </si>
  <si>
    <t>Charges financières</t>
  </si>
  <si>
    <t>Résultat financier</t>
  </si>
  <si>
    <t>Total 2</t>
  </si>
  <si>
    <t>Impôt sur les résultats</t>
  </si>
  <si>
    <t>Résultat net des stés mises en équivalence</t>
  </si>
  <si>
    <t>Total général (Total 1 + 2)</t>
  </si>
  <si>
    <t>Résultat net</t>
  </si>
  <si>
    <t>La dégressivité du décaissement peut être intéressant pour certaines entreprises</t>
  </si>
  <si>
    <t>Bilan au 31/12/N</t>
  </si>
  <si>
    <t>Amortissement du matériel</t>
  </si>
  <si>
    <t>Montant des intérêts</t>
  </si>
  <si>
    <t>Le versement des fonds a été réalisé le 1/1/N</t>
  </si>
  <si>
    <t>Les impacts sur le compte de résultat correspondent aux intérêts enregistrés en charges financières</t>
  </si>
  <si>
    <t>Le cout du financement du mode de remboursement par annuité constante est plus élevé de 14 K€ par rapport à celui par amortissement constant</t>
  </si>
  <si>
    <t>Le décaissement est identique pour le remboursement par annuité constante alors qu'il est dégressif par amortissement constant</t>
  </si>
  <si>
    <t>A la clôture, les impacts sur le bilan correspondent au décaissement de l'échéance et le remboursement d'une fraction du capital</t>
  </si>
  <si>
    <t xml:space="preserve">A la clôture, les impacts sur le bilan correspondent au décaissement de l'échéance et au remboursement d'une fraction du capital </t>
  </si>
  <si>
    <t>Acquisition d'un deuxième polisseur de pâles</t>
  </si>
  <si>
    <t>1. COMPLETER LES ECHEANCIERS</t>
  </si>
  <si>
    <t xml:space="preserve"> EMPRUNT PAR ANNUITE CONSTANTE</t>
  </si>
  <si>
    <t>EMPRUNT PAR AMORTISSEMENT CONSTANT</t>
  </si>
  <si>
    <t>2. Impacts sur le bilan et le compte de résultat des deux propositions de financement?</t>
  </si>
  <si>
    <t xml:space="preserve"> Contrat de location des locaux</t>
  </si>
  <si>
    <t>3. Qualifier le contrat au regard de la norme IFRS16</t>
  </si>
  <si>
    <t>De plus, l'actif est identifié : il s'agit de locaux que seule la société pourra utiliser</t>
  </si>
  <si>
    <t>4. Calcul du droit d'utilisation de l'actif à inscrire au bilan</t>
  </si>
  <si>
    <t>Les flux à prendre en considération pour calculer le droit d'utilisation sont =</t>
  </si>
  <si>
    <t>La valeur actuelle des paiements futurs : soit 9 paiements futurs actualisé au taux de 5 % sur 9 ans</t>
  </si>
  <si>
    <t>Loyers futurs</t>
  </si>
  <si>
    <t>Loyer futur actualisé</t>
  </si>
  <si>
    <t xml:space="preserve">arrondi à </t>
  </si>
  <si>
    <t>A ce montant, il convient d'ajouter =</t>
  </si>
  <si>
    <t>les coûts directs</t>
  </si>
  <si>
    <t>la commission de l'agence</t>
  </si>
  <si>
    <t>Montant total à inscrire à l'actif au titre du contrat de location des locaux</t>
  </si>
  <si>
    <t>Bilan à la mise en place du contrat</t>
  </si>
  <si>
    <t>5. Le montant de la contrepartie à inscrire au passif du bilan</t>
  </si>
  <si>
    <t xml:space="preserve">Ce montant correspond à la somme des loyers futurs actualisés, c'est à dire </t>
  </si>
  <si>
    <t>6. Le traitement comptable de l'actif</t>
  </si>
  <si>
    <t>7. Le traitement comptable du loyer</t>
  </si>
  <si>
    <t>Il faut décomposer le loyer en remboursement et charges d'intérêt</t>
  </si>
  <si>
    <t>Le  1er loyer versé en N</t>
  </si>
  <si>
    <t>Année N+</t>
  </si>
  <si>
    <t>N+</t>
  </si>
  <si>
    <t xml:space="preserve">Il faut amortir le droit d'usage de l'actif sur sa durée d'utilisation </t>
  </si>
  <si>
    <t>Il est raisonnable d'envisager un amortissement linéaire car l'utilisation des locaux va être régulière</t>
  </si>
  <si>
    <t xml:space="preserve">La base amortissable est de </t>
  </si>
  <si>
    <t>Solde début de période</t>
  </si>
  <si>
    <t>Intérêts période</t>
  </si>
  <si>
    <t xml:space="preserve">Taux </t>
  </si>
  <si>
    <t>Le loyer de 50 000€ est considéré comme l'annuité constante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</si>
  <si>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</si>
  <si>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</si>
  <si>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</si>
  <si>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</si>
  <si>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</si>
  <si>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</si>
  <si>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</si>
  <si>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</si>
  <si>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</si>
  <si>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</si>
  <si>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Remboursement du capital</t>
  </si>
  <si>
    <t>Le premier loyer est inclus dans la valeur du droit d'usage de l'actif inscrit au bilan lors de la mise en place de l'actif</t>
  </si>
  <si>
    <t>Bilan fin N+1</t>
  </si>
  <si>
    <t>Il s'agit d'un contrat de location financière car sa durée est supérieure à un an, sa valeur est supérieure à 5 000$</t>
  </si>
  <si>
    <t>Loyer (annuité constante)</t>
  </si>
  <si>
    <t>VNC début période</t>
  </si>
  <si>
    <t>Dotation aux amortissements</t>
  </si>
  <si>
    <t>VNC Fin de période</t>
  </si>
  <si>
    <t>Droit d'usage</t>
  </si>
  <si>
    <t xml:space="preserve">     Dettes de location</t>
  </si>
  <si>
    <t>Capital restant dû fin de 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</si>
</sst>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)\ _€_ ;_ * \(#,##0\)\ _€_ ;_ * &quot;-&quot;??_)\ _€_ ;_ @_ 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66FF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scheme val="minor"/>
    </font>
    <font>
      <b/>
      <sz val="11"/>
      <color rgb="FF0000FF"/>
      <name val="Calibri"/>
      <scheme val="minor"/>
    </font>
    <font>
      <sz val="11"/>
      <color rgb="FF0000FF"/>
      <name val="Calibri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29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8" fillId="0" borderId="0" xfId="0" applyFont="1"/>
    <xf numFmtId="165" fontId="2" fillId="0" borderId="0" xfId="1" applyNumberFormat="1" applyFont="1"/>
    <xf numFmtId="0" fontId="2" fillId="0" borderId="0" xfId="0" applyFont="1"/>
    <xf numFmtId="0" fontId="7" fillId="0" borderId="0" xfId="0" applyFont="1"/>
    <xf numFmtId="165" fontId="7" fillId="0" borderId="0" xfId="1" applyNumberFormat="1" applyFont="1"/>
    <xf numFmtId="165" fontId="7" fillId="0" borderId="0" xfId="1" applyNumberFormat="1" applyFont="1" applyBorder="1"/>
    <xf numFmtId="165" fontId="2" fillId="0" borderId="0" xfId="1" applyNumberFormat="1" applyFont="1" applyAlignment="1">
      <alignment horizontal="center"/>
    </xf>
    <xf numFmtId="165" fontId="2" fillId="0" borderId="0" xfId="0" applyNumberFormat="1" applyFont="1"/>
    <xf numFmtId="0" fontId="9" fillId="0" borderId="0" xfId="0" applyFont="1"/>
    <xf numFmtId="9" fontId="2" fillId="0" borderId="0" xfId="2" applyFont="1"/>
    <xf numFmtId="165" fontId="6" fillId="0" borderId="0" xfId="1" applyNumberFormat="1" applyFont="1" applyAlignment="1">
      <alignment horizontal="right"/>
    </xf>
    <xf numFmtId="0" fontId="6" fillId="0" borderId="0" xfId="0" applyFont="1"/>
    <xf numFmtId="10" fontId="2" fillId="0" borderId="0" xfId="2" applyNumberFormat="1" applyFont="1"/>
    <xf numFmtId="0" fontId="2" fillId="0" borderId="1" xfId="0" applyFont="1" applyBorder="1"/>
    <xf numFmtId="165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165" fontId="2" fillId="0" borderId="8" xfId="1" applyNumberFormat="1" applyFont="1" applyBorder="1" applyAlignment="1">
      <alignment horizontal="center"/>
    </xf>
    <xf numFmtId="165" fontId="2" fillId="0" borderId="5" xfId="1" applyNumberFormat="1" applyFont="1" applyBorder="1"/>
    <xf numFmtId="165" fontId="2" fillId="0" borderId="6" xfId="0" applyNumberFormat="1" applyFont="1" applyBorder="1"/>
    <xf numFmtId="165" fontId="2" fillId="0" borderId="8" xfId="1" applyNumberFormat="1" applyFont="1" applyBorder="1"/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9" fillId="0" borderId="0" xfId="1" applyNumberFormat="1" applyFont="1"/>
    <xf numFmtId="164" fontId="2" fillId="0" borderId="0" xfId="1" applyFont="1"/>
    <xf numFmtId="0" fontId="10" fillId="0" borderId="0" xfId="0" applyFont="1"/>
    <xf numFmtId="0" fontId="12" fillId="0" borderId="11" xfId="0" applyFont="1" applyBorder="1" applyAlignment="1">
      <alignment horizontal="center" vertical="center"/>
    </xf>
    <xf numFmtId="166" fontId="10" fillId="0" borderId="12" xfId="0" applyNumberFormat="1" applyFont="1" applyBorder="1"/>
    <xf numFmtId="0" fontId="12" fillId="0" borderId="12" xfId="0" applyFont="1" applyBorder="1" applyAlignment="1">
      <alignment vertical="center"/>
    </xf>
    <xf numFmtId="0" fontId="10" fillId="0" borderId="13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2" fillId="0" borderId="15" xfId="0" applyFont="1" applyBorder="1" applyAlignment="1">
      <alignment horizontal="center"/>
    </xf>
    <xf numFmtId="166" fontId="12" fillId="0" borderId="16" xfId="0" applyNumberFormat="1" applyFont="1" applyBorder="1" applyAlignment="1">
      <alignment horizontal="center"/>
    </xf>
    <xf numFmtId="0" fontId="10" fillId="0" borderId="17" xfId="0" applyFont="1" applyBorder="1"/>
    <xf numFmtId="166" fontId="10" fillId="0" borderId="18" xfId="0" applyNumberFormat="1" applyFont="1" applyBorder="1"/>
    <xf numFmtId="0" fontId="10" fillId="0" borderId="18" xfId="0" applyFont="1" applyBorder="1"/>
    <xf numFmtId="0" fontId="10" fillId="0" borderId="19" xfId="0" applyFont="1" applyBorder="1"/>
    <xf numFmtId="0" fontId="12" fillId="0" borderId="17" xfId="0" applyFont="1" applyBorder="1"/>
    <xf numFmtId="0" fontId="12" fillId="0" borderId="18" xfId="0" applyFont="1" applyBorder="1"/>
    <xf numFmtId="0" fontId="10" fillId="0" borderId="19" xfId="0" applyFont="1" applyBorder="1" applyAlignment="1">
      <alignment horizontal="left"/>
    </xf>
    <xf numFmtId="166" fontId="10" fillId="0" borderId="18" xfId="0" applyNumberFormat="1" applyFont="1" applyBorder="1" applyAlignment="1">
      <alignment horizontal="center"/>
    </xf>
    <xf numFmtId="166" fontId="8" fillId="0" borderId="18" xfId="0" applyNumberFormat="1" applyFont="1" applyBorder="1" applyAlignment="1">
      <alignment horizontal="center"/>
    </xf>
    <xf numFmtId="166" fontId="13" fillId="0" borderId="18" xfId="0" applyNumberFormat="1" applyFont="1" applyBorder="1"/>
    <xf numFmtId="0" fontId="12" fillId="0" borderId="17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12" fillId="0" borderId="19" xfId="0" applyFont="1" applyBorder="1"/>
    <xf numFmtId="0" fontId="10" fillId="0" borderId="20" xfId="0" applyFont="1" applyBorder="1"/>
    <xf numFmtId="166" fontId="10" fillId="0" borderId="14" xfId="0" applyNumberFormat="1" applyFont="1" applyBorder="1"/>
    <xf numFmtId="0" fontId="10" fillId="0" borderId="21" xfId="0" applyFont="1" applyBorder="1"/>
    <xf numFmtId="165" fontId="2" fillId="0" borderId="8" xfId="0" applyNumberFormat="1" applyFont="1" applyBorder="1"/>
    <xf numFmtId="0" fontId="13" fillId="0" borderId="0" xfId="0" applyFont="1"/>
    <xf numFmtId="9" fontId="2" fillId="0" borderId="0" xfId="0" applyNumberFormat="1" applyFont="1"/>
    <xf numFmtId="0" fontId="10" fillId="0" borderId="0" xfId="0" applyFont="1" applyAlignment="1">
      <alignment horizontal="right"/>
    </xf>
    <xf numFmtId="164" fontId="2" fillId="0" borderId="0" xfId="0" applyNumberFormat="1" applyFont="1"/>
    <xf numFmtId="0" fontId="6" fillId="0" borderId="0" xfId="0" applyFont="1" applyAlignment="1">
      <alignment horizontal="right"/>
    </xf>
    <xf numFmtId="165" fontId="8" fillId="0" borderId="0" xfId="0" applyNumberFormat="1" applyFont="1"/>
    <xf numFmtId="166" fontId="14" fillId="0" borderId="18" xfId="0" applyNumberFormat="1" applyFont="1" applyBorder="1"/>
    <xf numFmtId="166" fontId="10" fillId="0" borderId="0" xfId="0" applyNumberFormat="1" applyFont="1"/>
    <xf numFmtId="3" fontId="2" fillId="0" borderId="0" xfId="1" applyNumberFormat="1" applyFont="1" applyAlignment="1">
      <alignment horizontal="left"/>
    </xf>
    <xf numFmtId="9" fontId="10" fillId="0" borderId="0" xfId="2" applyFont="1" applyBorder="1"/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2" fillId="0" borderId="0" xfId="1" applyNumberFormat="1" applyFont="1" applyAlignment="1">
      <alignment horizontal="left"/>
    </xf>
    <xf numFmtId="0" fontId="12" fillId="2" borderId="0" xfId="0" applyFont="1" applyFill="1"/>
    <xf numFmtId="0" fontId="10" fillId="0" borderId="0" xfId="0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2" fillId="3" borderId="16" xfId="0" applyNumberFormat="1" applyFont="1" applyFill="1" applyBorder="1" applyAlignment="1">
      <alignment horizontal="center"/>
    </xf>
    <xf numFmtId="166" fontId="13" fillId="3" borderId="18" xfId="0" applyNumberFormat="1" applyFont="1" applyFill="1" applyBorder="1"/>
    <xf numFmtId="0" fontId="12" fillId="0" borderId="15" xfId="0" applyFont="1" applyBorder="1" applyAlignment="1">
      <alignment horizontal="left"/>
    </xf>
    <xf numFmtId="166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/>
    </xf>
    <xf numFmtId="166" fontId="8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6" fontId="8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6" fontId="15" fillId="0" borderId="0" xfId="0" applyNumberFormat="1" applyFont="1" applyAlignment="1">
      <alignment horizontal="center"/>
    </xf>
    <xf numFmtId="166" fontId="15" fillId="0" borderId="0" xfId="0" applyNumberFormat="1" applyFont="1"/>
    <xf numFmtId="0" fontId="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8" fillId="0" borderId="0" xfId="0" applyFont="1" applyAlignment="1">
      <alignment horizontal="center" wrapText="1"/>
    </xf>
  </cellXfs>
  <cellStyles count="129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6"/>
  <sheetViews>
    <sheetView tabSelected="1" topLeftCell="A103" zoomScale="130" zoomScaleNormal="130" zoomScalePageLayoutView="200" workbookViewId="0">
      <selection activeCell="D207" sqref="D207"/>
    </sheetView>
  </sheetViews>
  <sheetFormatPr baseColWidth="10" defaultColWidth="10.83203125" defaultRowHeight="14.5" x14ac:dyDescent="0.35"/>
  <cols>
    <col min="1" max="1" width="20.4140625" style="3" customWidth="1"/>
    <col min="2" max="2" width="21.1640625" style="3" customWidth="1"/>
    <col min="3" max="3" width="20.83203125" style="3" bestFit="1" customWidth="1"/>
    <col min="4" max="4" width="17" style="3" customWidth="1"/>
    <col min="5" max="5" width="14.83203125" style="3" customWidth="1"/>
    <col min="6" max="6" width="38.5" style="3" customWidth="1"/>
    <col min="7" max="7" width="23.75" style="3" customWidth="1"/>
    <col min="8" max="19" width="12.6640625" style="3" customWidth="1"/>
    <col min="20" max="16384" width="10.83203125" style="3"/>
  </cols>
  <sheetData>
    <row r="1" spans="1:10" x14ac:dyDescent="0.35">
      <c r="A1" s="1" t="s">
        <v>65</v>
      </c>
      <c r="B1" s="6"/>
      <c r="C1" s="4"/>
      <c r="D1" s="6"/>
      <c r="E1" s="5"/>
    </row>
    <row r="2" spans="1:10" x14ac:dyDescent="0.35">
      <c r="B2" s="5"/>
      <c r="C2" s="4"/>
      <c r="D2" s="5"/>
      <c r="E2" s="5"/>
    </row>
    <row r="3" spans="1:10" x14ac:dyDescent="0.35">
      <c r="A3" s="4" t="s">
        <v>66</v>
      </c>
      <c r="B3" s="7"/>
      <c r="C3" s="2"/>
      <c r="D3" s="8"/>
      <c r="E3" s="2"/>
    </row>
    <row r="4" spans="1:10" x14ac:dyDescent="0.35">
      <c r="A4" s="9" t="s">
        <v>67</v>
      </c>
      <c r="B4" s="29"/>
      <c r="D4" s="2"/>
      <c r="E4" s="2"/>
    </row>
    <row r="5" spans="1:10" x14ac:dyDescent="0.35">
      <c r="A5" s="4" t="s">
        <v>4</v>
      </c>
      <c r="B5" s="2">
        <v>750000</v>
      </c>
      <c r="D5" s="2"/>
      <c r="E5" s="2"/>
    </row>
    <row r="6" spans="1:10" x14ac:dyDescent="0.35">
      <c r="A6" s="4" t="s">
        <v>0</v>
      </c>
      <c r="B6" s="10">
        <v>0.1</v>
      </c>
      <c r="D6" s="2"/>
      <c r="E6" s="2"/>
    </row>
    <row r="7" spans="1:10" x14ac:dyDescent="0.35">
      <c r="A7" s="4" t="s">
        <v>5</v>
      </c>
      <c r="B7" s="2">
        <v>5</v>
      </c>
      <c r="C7" s="3" t="s">
        <v>6</v>
      </c>
      <c r="D7" s="2"/>
      <c r="E7" s="2"/>
    </row>
    <row r="8" spans="1:10" x14ac:dyDescent="0.35">
      <c r="A8" s="4" t="s">
        <v>20</v>
      </c>
      <c r="B8" s="30">
        <f>B5*(B6/(1-(1+B6)^-B7))</f>
        <v>197848.11059605892</v>
      </c>
      <c r="C8" s="3" t="s">
        <v>10</v>
      </c>
      <c r="D8" s="2"/>
      <c r="E8" s="2"/>
    </row>
    <row r="9" spans="1:10" x14ac:dyDescent="0.35">
      <c r="A9" s="4"/>
      <c r="B9" s="2"/>
      <c r="D9" s="2"/>
      <c r="E9" s="2"/>
    </row>
    <row r="10" spans="1:10" ht="15" thickBot="1" x14ac:dyDescent="0.4">
      <c r="A10" s="87" t="s">
        <v>9</v>
      </c>
      <c r="B10" s="87"/>
      <c r="C10" s="87"/>
      <c r="D10" s="87"/>
      <c r="E10" s="87"/>
      <c r="F10" s="87"/>
    </row>
    <row r="11" spans="1:10" ht="15" thickTop="1" x14ac:dyDescent="0.35">
      <c r="A11" s="14" t="s">
        <v>8</v>
      </c>
      <c r="B11" s="15" t="s">
        <v>12</v>
      </c>
      <c r="C11" s="16" t="s">
        <v>8</v>
      </c>
      <c r="D11" s="15" t="s">
        <v>14</v>
      </c>
      <c r="E11" s="15" t="s">
        <v>16</v>
      </c>
      <c r="F11" s="17" t="s">
        <v>12</v>
      </c>
    </row>
    <row r="12" spans="1:10" ht="15" thickBot="1" x14ac:dyDescent="0.4">
      <c r="A12" s="19"/>
      <c r="B12" s="20" t="s">
        <v>11</v>
      </c>
      <c r="C12" s="25" t="s">
        <v>15</v>
      </c>
      <c r="D12" s="20" t="s">
        <v>18</v>
      </c>
      <c r="E12" s="20" t="s">
        <v>17</v>
      </c>
      <c r="F12" s="26" t="s">
        <v>13</v>
      </c>
    </row>
    <row r="13" spans="1:10" ht="15" thickTop="1" x14ac:dyDescent="0.35">
      <c r="A13" s="18">
        <v>1</v>
      </c>
      <c r="B13" s="21">
        <v>750000</v>
      </c>
      <c r="C13" s="21">
        <f>+B13*10%</f>
        <v>75000</v>
      </c>
      <c r="D13" s="21">
        <f>E13-C13</f>
        <v>122848.11059605892</v>
      </c>
      <c r="E13" s="21">
        <f>$B$8</f>
        <v>197848.11059605892</v>
      </c>
      <c r="F13" s="22">
        <f>B13-D13</f>
        <v>627151.88940394111</v>
      </c>
    </row>
    <row r="14" spans="1:10" x14ac:dyDescent="0.35">
      <c r="A14" s="18">
        <v>2</v>
      </c>
      <c r="B14" s="21">
        <f>+F13</f>
        <v>627151.88940394111</v>
      </c>
      <c r="C14" s="21">
        <f>+B14*10%</f>
        <v>62715.188940394117</v>
      </c>
      <c r="D14" s="21">
        <f t="shared" ref="D14:D17" si="0">E14-C14</f>
        <v>135132.9216556648</v>
      </c>
      <c r="E14" s="21">
        <f t="shared" ref="E14:E17" si="1">$B$8</f>
        <v>197848.11059605892</v>
      </c>
      <c r="F14" s="22">
        <f>+B14-D14</f>
        <v>492018.96774827631</v>
      </c>
    </row>
    <row r="15" spans="1:10" x14ac:dyDescent="0.35">
      <c r="A15" s="18">
        <v>3</v>
      </c>
      <c r="B15" s="21">
        <f>+F14</f>
        <v>492018.96774827631</v>
      </c>
      <c r="C15" s="21">
        <f>+B15*10%</f>
        <v>49201.896774827634</v>
      </c>
      <c r="D15" s="21">
        <f t="shared" si="0"/>
        <v>148646.21382123127</v>
      </c>
      <c r="E15" s="21">
        <f t="shared" si="1"/>
        <v>197848.11059605892</v>
      </c>
      <c r="F15" s="22">
        <f>+B15-D15</f>
        <v>343372.75392704504</v>
      </c>
      <c r="H15" s="11"/>
      <c r="I15" s="12"/>
    </row>
    <row r="16" spans="1:10" x14ac:dyDescent="0.35">
      <c r="A16" s="18">
        <v>4</v>
      </c>
      <c r="B16" s="21">
        <f>+F15</f>
        <v>343372.75392704504</v>
      </c>
      <c r="C16" s="21">
        <f>+B16*10%</f>
        <v>34337.275392704505</v>
      </c>
      <c r="D16" s="21">
        <f t="shared" si="0"/>
        <v>163510.83520335442</v>
      </c>
      <c r="E16" s="21">
        <f t="shared" si="1"/>
        <v>197848.11059605892</v>
      </c>
      <c r="F16" s="22">
        <f>+B16-D16</f>
        <v>179861.91872369061</v>
      </c>
      <c r="H16" s="12"/>
      <c r="I16" s="12"/>
      <c r="J16" s="12"/>
    </row>
    <row r="17" spans="1:10" x14ac:dyDescent="0.35">
      <c r="A17" s="18">
        <v>5</v>
      </c>
      <c r="B17" s="21">
        <f>+F16</f>
        <v>179861.91872369061</v>
      </c>
      <c r="C17" s="21">
        <f>+B17*10%</f>
        <v>17986.191872369061</v>
      </c>
      <c r="D17" s="21">
        <f t="shared" si="0"/>
        <v>179861.91872368986</v>
      </c>
      <c r="E17" s="21">
        <f t="shared" si="1"/>
        <v>197848.11059605892</v>
      </c>
      <c r="F17" s="22">
        <f>+B17-D17</f>
        <v>7.5669959187507629E-10</v>
      </c>
      <c r="H17" s="12"/>
      <c r="I17" s="12"/>
      <c r="J17" s="12"/>
    </row>
    <row r="18" spans="1:10" ht="15" thickBot="1" x14ac:dyDescent="0.4">
      <c r="A18" s="19" t="s">
        <v>16</v>
      </c>
      <c r="B18" s="23"/>
      <c r="C18" s="57">
        <f>SUM(C13:C17)</f>
        <v>239240.55298029532</v>
      </c>
      <c r="D18" s="23"/>
      <c r="E18" s="23"/>
      <c r="F18" s="24"/>
    </row>
    <row r="19" spans="1:10" ht="15" thickTop="1" x14ac:dyDescent="0.35">
      <c r="B19" s="7"/>
      <c r="C19" s="2"/>
      <c r="D19" s="8"/>
      <c r="E19" s="2"/>
    </row>
    <row r="20" spans="1:10" x14ac:dyDescent="0.35">
      <c r="B20" s="2"/>
      <c r="D20" s="2"/>
      <c r="E20" s="2"/>
    </row>
    <row r="21" spans="1:10" x14ac:dyDescent="0.35">
      <c r="A21" s="9" t="s">
        <v>68</v>
      </c>
      <c r="B21" s="29"/>
      <c r="D21" s="2"/>
      <c r="E21" s="2"/>
    </row>
    <row r="22" spans="1:10" x14ac:dyDescent="0.35">
      <c r="A22" s="4" t="s">
        <v>4</v>
      </c>
      <c r="B22" s="2">
        <v>750000</v>
      </c>
      <c r="D22" s="2"/>
      <c r="E22" s="2"/>
    </row>
    <row r="23" spans="1:10" x14ac:dyDescent="0.35">
      <c r="A23" s="4" t="s">
        <v>0</v>
      </c>
      <c r="B23" s="10">
        <v>0.1</v>
      </c>
      <c r="D23" s="2"/>
      <c r="E23" s="2"/>
    </row>
    <row r="24" spans="1:10" x14ac:dyDescent="0.35">
      <c r="A24" s="4" t="s">
        <v>5</v>
      </c>
      <c r="B24" s="2">
        <v>5</v>
      </c>
      <c r="C24" s="3" t="s">
        <v>6</v>
      </c>
      <c r="D24" s="2"/>
      <c r="E24" s="2"/>
    </row>
    <row r="25" spans="1:10" x14ac:dyDescent="0.35">
      <c r="A25" s="4" t="s">
        <v>14</v>
      </c>
      <c r="B25" s="2">
        <f>B22/B24</f>
        <v>150000</v>
      </c>
      <c r="C25" s="3" t="s">
        <v>10</v>
      </c>
      <c r="D25" s="2"/>
      <c r="E25" s="2"/>
      <c r="I25" s="13"/>
    </row>
    <row r="26" spans="1:10" x14ac:dyDescent="0.35">
      <c r="A26" s="4"/>
      <c r="B26" s="2"/>
      <c r="D26" s="2"/>
      <c r="E26" s="2"/>
    </row>
    <row r="27" spans="1:10" ht="15" thickBot="1" x14ac:dyDescent="0.4">
      <c r="A27" s="87" t="s">
        <v>9</v>
      </c>
      <c r="B27" s="87"/>
      <c r="C27" s="87"/>
      <c r="D27" s="87"/>
      <c r="E27" s="87"/>
      <c r="F27" s="87"/>
    </row>
    <row r="28" spans="1:10" ht="15" thickTop="1" x14ac:dyDescent="0.35">
      <c r="A28" s="14" t="s">
        <v>8</v>
      </c>
      <c r="B28" s="15" t="s">
        <v>12</v>
      </c>
      <c r="C28" s="16" t="s">
        <v>8</v>
      </c>
      <c r="D28" s="15" t="s">
        <v>14</v>
      </c>
      <c r="E28" s="15" t="s">
        <v>16</v>
      </c>
      <c r="F28" s="17" t="s">
        <v>12</v>
      </c>
    </row>
    <row r="29" spans="1:10" ht="15" thickBot="1" x14ac:dyDescent="0.4">
      <c r="A29" s="19"/>
      <c r="B29" s="20" t="s">
        <v>11</v>
      </c>
      <c r="C29" s="25" t="s">
        <v>15</v>
      </c>
      <c r="D29" s="20" t="s">
        <v>18</v>
      </c>
      <c r="E29" s="20" t="s">
        <v>17</v>
      </c>
      <c r="F29" s="26" t="s">
        <v>13</v>
      </c>
    </row>
    <row r="30" spans="1:10" ht="15" thickTop="1" x14ac:dyDescent="0.35">
      <c r="A30" s="18">
        <v>1</v>
      </c>
      <c r="B30" s="21">
        <v>750000</v>
      </c>
      <c r="C30" s="21">
        <f>+B30*10%</f>
        <v>75000</v>
      </c>
      <c r="D30" s="21">
        <f>$B$25</f>
        <v>150000</v>
      </c>
      <c r="E30" s="21">
        <f>+C30+D30</f>
        <v>225000</v>
      </c>
      <c r="F30" s="22">
        <f>+B30-D30</f>
        <v>600000</v>
      </c>
    </row>
    <row r="31" spans="1:10" x14ac:dyDescent="0.35">
      <c r="A31" s="18">
        <v>2</v>
      </c>
      <c r="B31" s="21">
        <f>+F30</f>
        <v>600000</v>
      </c>
      <c r="C31" s="21">
        <f>+B31*10%</f>
        <v>60000</v>
      </c>
      <c r="D31" s="21">
        <f>$B$25</f>
        <v>150000</v>
      </c>
      <c r="E31" s="21">
        <f>+C31+D31</f>
        <v>210000</v>
      </c>
      <c r="F31" s="22">
        <f>+B31-D31</f>
        <v>450000</v>
      </c>
    </row>
    <row r="32" spans="1:10" x14ac:dyDescent="0.35">
      <c r="A32" s="18">
        <v>3</v>
      </c>
      <c r="B32" s="21">
        <f>+F31</f>
        <v>450000</v>
      </c>
      <c r="C32" s="21">
        <f>+B32*10%</f>
        <v>45000</v>
      </c>
      <c r="D32" s="21">
        <f>$B$25</f>
        <v>150000</v>
      </c>
      <c r="E32" s="21">
        <f>+C32+D32</f>
        <v>195000</v>
      </c>
      <c r="F32" s="22">
        <f>+B32-D32</f>
        <v>300000</v>
      </c>
    </row>
    <row r="33" spans="1:7" x14ac:dyDescent="0.35">
      <c r="A33" s="18">
        <v>4</v>
      </c>
      <c r="B33" s="21">
        <f>+F32</f>
        <v>300000</v>
      </c>
      <c r="C33" s="21">
        <f>+B33*10%</f>
        <v>30000</v>
      </c>
      <c r="D33" s="21">
        <f>$B$25</f>
        <v>150000</v>
      </c>
      <c r="E33" s="21">
        <f>+C33+D33</f>
        <v>180000</v>
      </c>
      <c r="F33" s="22">
        <f>+B33-D33</f>
        <v>150000</v>
      </c>
    </row>
    <row r="34" spans="1:7" x14ac:dyDescent="0.35">
      <c r="A34" s="18">
        <v>5</v>
      </c>
      <c r="B34" s="21">
        <f>+F33</f>
        <v>150000</v>
      </c>
      <c r="C34" s="21">
        <f>+B34*10%</f>
        <v>15000</v>
      </c>
      <c r="D34" s="21">
        <f>$B$25</f>
        <v>150000</v>
      </c>
      <c r="E34" s="21">
        <f>+C34+D34</f>
        <v>165000</v>
      </c>
      <c r="F34" s="22">
        <f>+B34-D34</f>
        <v>0</v>
      </c>
    </row>
    <row r="35" spans="1:7" ht="15" thickBot="1" x14ac:dyDescent="0.4">
      <c r="A35" s="19" t="s">
        <v>16</v>
      </c>
      <c r="B35" s="23"/>
      <c r="C35" s="57">
        <f>SUM(C30:C34)</f>
        <v>225000</v>
      </c>
      <c r="D35" s="23"/>
      <c r="E35" s="23"/>
      <c r="F35" s="24"/>
    </row>
    <row r="36" spans="1:7" ht="15" thickTop="1" x14ac:dyDescent="0.35">
      <c r="B36" s="2"/>
      <c r="D36" s="2"/>
      <c r="E36" s="2"/>
    </row>
    <row r="37" spans="1:7" x14ac:dyDescent="0.35">
      <c r="B37" s="2"/>
      <c r="D37" s="2"/>
      <c r="E37" s="2"/>
    </row>
    <row r="38" spans="1:7" x14ac:dyDescent="0.35">
      <c r="A38" s="1" t="s">
        <v>69</v>
      </c>
      <c r="B38" s="2"/>
      <c r="D38" s="2"/>
      <c r="E38" s="2"/>
    </row>
    <row r="39" spans="1:7" x14ac:dyDescent="0.35">
      <c r="B39" s="2"/>
      <c r="D39" s="2"/>
      <c r="E39" s="2"/>
    </row>
    <row r="40" spans="1:7" x14ac:dyDescent="0.35">
      <c r="A40" s="3" t="s">
        <v>61</v>
      </c>
      <c r="B40" s="2"/>
      <c r="D40" s="2"/>
      <c r="E40" s="2"/>
    </row>
    <row r="41" spans="1:7" x14ac:dyDescent="0.35">
      <c r="A41" s="3" t="s">
        <v>62</v>
      </c>
      <c r="B41" s="2"/>
      <c r="D41" s="2"/>
      <c r="E41" s="2"/>
    </row>
    <row r="42" spans="1:7" x14ac:dyDescent="0.35">
      <c r="A42" s="3" t="s">
        <v>55</v>
      </c>
      <c r="B42" s="2"/>
      <c r="D42" s="2"/>
      <c r="E42" s="2"/>
    </row>
    <row r="43" spans="1:7" x14ac:dyDescent="0.35">
      <c r="B43" s="2"/>
      <c r="D43" s="2"/>
      <c r="E43" s="2"/>
    </row>
    <row r="44" spans="1:7" x14ac:dyDescent="0.35">
      <c r="B44" s="2"/>
      <c r="D44" s="2"/>
      <c r="E44" s="2"/>
    </row>
    <row r="45" spans="1:7" x14ac:dyDescent="0.35">
      <c r="A45" s="29" t="s">
        <v>20</v>
      </c>
      <c r="B45" s="2"/>
      <c r="D45" s="2"/>
      <c r="E45" s="2"/>
    </row>
    <row r="46" spans="1:7" ht="15" thickBot="1" x14ac:dyDescent="0.4">
      <c r="A46" s="88" t="s">
        <v>56</v>
      </c>
      <c r="B46" s="88"/>
      <c r="C46" s="88"/>
      <c r="D46" s="88"/>
      <c r="E46" s="31"/>
      <c r="F46" s="88" t="s">
        <v>21</v>
      </c>
      <c r="G46" s="88"/>
    </row>
    <row r="47" spans="1:7" ht="15" thickBot="1" x14ac:dyDescent="0.4">
      <c r="A47" s="32" t="s">
        <v>1</v>
      </c>
      <c r="B47" s="33"/>
      <c r="C47" s="34" t="s">
        <v>2</v>
      </c>
      <c r="D47" s="33"/>
      <c r="E47" s="31"/>
      <c r="F47" s="35"/>
      <c r="G47" s="36" t="s">
        <v>4</v>
      </c>
    </row>
    <row r="48" spans="1:7" ht="15" thickBot="1" x14ac:dyDescent="0.4">
      <c r="A48" s="37"/>
      <c r="B48" s="33" t="s">
        <v>22</v>
      </c>
      <c r="C48" s="38"/>
      <c r="D48" s="33" t="s">
        <v>22</v>
      </c>
      <c r="E48" s="31"/>
      <c r="F48" s="39" t="s">
        <v>23</v>
      </c>
      <c r="G48" s="40"/>
    </row>
    <row r="49" spans="1:8" x14ac:dyDescent="0.35">
      <c r="A49" s="41"/>
      <c r="B49" s="42"/>
      <c r="C49" s="43"/>
      <c r="D49" s="42"/>
      <c r="E49" s="31"/>
      <c r="F49" s="44"/>
      <c r="G49" s="42"/>
    </row>
    <row r="50" spans="1:8" x14ac:dyDescent="0.35">
      <c r="A50" s="45" t="s">
        <v>24</v>
      </c>
      <c r="B50" s="42"/>
      <c r="C50" s="46" t="s">
        <v>7</v>
      </c>
      <c r="D50" s="42"/>
      <c r="E50" s="31"/>
      <c r="F50" s="47" t="s">
        <v>25</v>
      </c>
      <c r="G50" s="48"/>
    </row>
    <row r="51" spans="1:8" x14ac:dyDescent="0.35">
      <c r="A51" s="41" t="s">
        <v>26</v>
      </c>
      <c r="B51" s="42"/>
      <c r="C51" s="43" t="s">
        <v>27</v>
      </c>
      <c r="D51" s="42"/>
      <c r="E51" s="31"/>
      <c r="F51" s="44" t="s">
        <v>28</v>
      </c>
      <c r="G51" s="49"/>
    </row>
    <row r="52" spans="1:8" ht="15" thickBot="1" x14ac:dyDescent="0.4">
      <c r="A52" s="41" t="s">
        <v>29</v>
      </c>
      <c r="B52" s="42"/>
      <c r="C52" s="46" t="s">
        <v>30</v>
      </c>
      <c r="D52" s="64">
        <f>G66</f>
        <v>-75000</v>
      </c>
      <c r="E52" s="31"/>
      <c r="F52" s="44" t="s">
        <v>31</v>
      </c>
      <c r="G52" s="48"/>
    </row>
    <row r="53" spans="1:8" ht="15" thickBot="1" x14ac:dyDescent="0.4">
      <c r="A53" s="41" t="s">
        <v>32</v>
      </c>
      <c r="B53" s="42"/>
      <c r="C53" s="46"/>
      <c r="D53" s="42"/>
      <c r="E53" s="31"/>
      <c r="F53" s="77" t="s">
        <v>33</v>
      </c>
      <c r="G53" s="40" t="s">
        <v>34</v>
      </c>
    </row>
    <row r="54" spans="1:8" ht="15" thickBot="1" x14ac:dyDescent="0.4">
      <c r="A54" s="45"/>
      <c r="B54" s="33"/>
      <c r="C54" s="46"/>
      <c r="D54" s="33"/>
      <c r="E54" s="31"/>
      <c r="F54" s="44"/>
      <c r="G54" s="48"/>
    </row>
    <row r="55" spans="1:8" ht="15" thickBot="1" x14ac:dyDescent="0.4">
      <c r="A55" s="51" t="s">
        <v>35</v>
      </c>
      <c r="B55" s="33">
        <f>B51+B52+B53</f>
        <v>0</v>
      </c>
      <c r="C55" s="52" t="s">
        <v>35</v>
      </c>
      <c r="D55" s="33">
        <f>D52</f>
        <v>-75000</v>
      </c>
      <c r="E55" s="31"/>
      <c r="F55" s="47" t="s">
        <v>36</v>
      </c>
      <c r="G55" s="48"/>
    </row>
    <row r="56" spans="1:8" ht="15" thickBot="1" x14ac:dyDescent="0.4">
      <c r="A56" s="41"/>
      <c r="B56" s="42"/>
      <c r="C56" s="46"/>
      <c r="D56" s="42"/>
      <c r="E56" s="31"/>
      <c r="F56" s="44" t="s">
        <v>37</v>
      </c>
      <c r="G56" s="48"/>
      <c r="H56" s="3" t="s">
        <v>57</v>
      </c>
    </row>
    <row r="57" spans="1:8" ht="15" thickBot="1" x14ac:dyDescent="0.4">
      <c r="A57" s="45" t="s">
        <v>38</v>
      </c>
      <c r="B57" s="42"/>
      <c r="C57" s="46" t="s">
        <v>39</v>
      </c>
      <c r="D57" s="42"/>
      <c r="E57" s="31"/>
      <c r="F57" s="39" t="s">
        <v>40</v>
      </c>
      <c r="G57" s="40">
        <f>G48-G56</f>
        <v>0</v>
      </c>
    </row>
    <row r="58" spans="1:8" x14ac:dyDescent="0.35">
      <c r="A58" s="41" t="s">
        <v>41</v>
      </c>
      <c r="B58" s="42"/>
      <c r="C58" s="43" t="s">
        <v>42</v>
      </c>
      <c r="D58" s="42">
        <f>-D13</f>
        <v>-122848.11059605892</v>
      </c>
      <c r="E58" s="31"/>
      <c r="F58" s="44"/>
      <c r="G58" s="48"/>
    </row>
    <row r="59" spans="1:8" x14ac:dyDescent="0.35">
      <c r="A59" s="41" t="s">
        <v>43</v>
      </c>
      <c r="B59" s="42"/>
      <c r="C59" s="43" t="s">
        <v>44</v>
      </c>
      <c r="D59" s="42"/>
      <c r="E59" s="31"/>
      <c r="F59" s="44" t="s">
        <v>45</v>
      </c>
      <c r="G59" s="48"/>
    </row>
    <row r="60" spans="1:8" ht="15" thickBot="1" x14ac:dyDescent="0.4">
      <c r="A60" s="41" t="s">
        <v>46</v>
      </c>
      <c r="B60" s="42">
        <f>-E13</f>
        <v>-197848.11059605892</v>
      </c>
      <c r="C60" s="43" t="s">
        <v>47</v>
      </c>
      <c r="D60" s="42"/>
      <c r="E60" s="31"/>
      <c r="F60" s="44" t="s">
        <v>48</v>
      </c>
      <c r="G60" s="48">
        <f>C13</f>
        <v>75000</v>
      </c>
      <c r="H60" s="3" t="s">
        <v>58</v>
      </c>
    </row>
    <row r="61" spans="1:8" ht="15" thickBot="1" x14ac:dyDescent="0.4">
      <c r="A61" s="41"/>
      <c r="B61" s="33"/>
      <c r="C61" s="43"/>
      <c r="D61" s="33"/>
      <c r="E61" s="31"/>
      <c r="F61" s="39" t="s">
        <v>49</v>
      </c>
      <c r="G61" s="40">
        <f>G59-G60</f>
        <v>-75000</v>
      </c>
    </row>
    <row r="62" spans="1:8" ht="15" thickBot="1" x14ac:dyDescent="0.4">
      <c r="A62" s="51" t="s">
        <v>50</v>
      </c>
      <c r="B62" s="33">
        <f>B60</f>
        <v>-197848.11059605892</v>
      </c>
      <c r="C62" s="52" t="s">
        <v>50</v>
      </c>
      <c r="D62" s="33">
        <f>D58</f>
        <v>-122848.11059605892</v>
      </c>
      <c r="E62" s="31"/>
      <c r="F62" s="53"/>
      <c r="G62" s="48"/>
    </row>
    <row r="63" spans="1:8" x14ac:dyDescent="0.35">
      <c r="A63" s="41"/>
      <c r="B63" s="42"/>
      <c r="C63" s="43"/>
      <c r="D63" s="42"/>
      <c r="E63" s="31"/>
      <c r="F63" s="44" t="s">
        <v>51</v>
      </c>
      <c r="G63" s="48"/>
    </row>
    <row r="64" spans="1:8" x14ac:dyDescent="0.35">
      <c r="A64" s="41"/>
      <c r="B64" s="42"/>
      <c r="C64" s="43"/>
      <c r="D64" s="42"/>
      <c r="E64" s="31"/>
      <c r="F64" s="44" t="s">
        <v>52</v>
      </c>
      <c r="G64" s="54"/>
    </row>
    <row r="65" spans="1:7" ht="15" thickBot="1" x14ac:dyDescent="0.4">
      <c r="A65" s="41"/>
      <c r="B65" s="42"/>
      <c r="C65" s="43"/>
      <c r="D65" s="33"/>
      <c r="E65" s="31"/>
      <c r="F65" s="44"/>
      <c r="G65" s="48"/>
    </row>
    <row r="66" spans="1:7" ht="15" thickBot="1" x14ac:dyDescent="0.4">
      <c r="A66" s="51" t="s">
        <v>53</v>
      </c>
      <c r="B66" s="55">
        <f>B55+B62</f>
        <v>-197848.11059605892</v>
      </c>
      <c r="C66" s="52" t="s">
        <v>53</v>
      </c>
      <c r="D66" s="42">
        <f>D55+D62</f>
        <v>-197848.11059605892</v>
      </c>
      <c r="E66" s="31"/>
      <c r="F66" s="39" t="s">
        <v>54</v>
      </c>
      <c r="G66" s="40">
        <f>G48+G57+G61</f>
        <v>-75000</v>
      </c>
    </row>
    <row r="67" spans="1:7" ht="15" thickBot="1" x14ac:dyDescent="0.4">
      <c r="A67" s="37"/>
      <c r="B67" s="33"/>
      <c r="C67" s="38"/>
      <c r="D67" s="33"/>
      <c r="E67" s="31"/>
      <c r="F67" s="56"/>
      <c r="G67" s="38"/>
    </row>
    <row r="69" spans="1:7" x14ac:dyDescent="0.35">
      <c r="A69" s="3" t="s">
        <v>59</v>
      </c>
    </row>
    <row r="70" spans="1:7" x14ac:dyDescent="0.35">
      <c r="A70" s="3" t="s">
        <v>64</v>
      </c>
    </row>
    <row r="71" spans="1:7" x14ac:dyDescent="0.35">
      <c r="A71" s="3" t="s">
        <v>60</v>
      </c>
    </row>
    <row r="73" spans="1:7" x14ac:dyDescent="0.35">
      <c r="A73" s="29" t="s">
        <v>19</v>
      </c>
      <c r="B73" s="2"/>
      <c r="D73" s="2"/>
      <c r="E73" s="2"/>
    </row>
    <row r="74" spans="1:7" ht="15" thickBot="1" x14ac:dyDescent="0.4">
      <c r="A74" s="88" t="s">
        <v>56</v>
      </c>
      <c r="B74" s="88"/>
      <c r="C74" s="88"/>
      <c r="D74" s="88"/>
      <c r="E74" s="31"/>
      <c r="F74" s="88" t="s">
        <v>21</v>
      </c>
      <c r="G74" s="88"/>
    </row>
    <row r="75" spans="1:7" ht="15" thickBot="1" x14ac:dyDescent="0.4">
      <c r="A75" s="32" t="s">
        <v>1</v>
      </c>
      <c r="B75" s="33"/>
      <c r="C75" s="34" t="s">
        <v>2</v>
      </c>
      <c r="D75" s="33"/>
      <c r="E75" s="31"/>
      <c r="F75" s="35"/>
      <c r="G75" s="36" t="s">
        <v>4</v>
      </c>
    </row>
    <row r="76" spans="1:7" ht="15" thickBot="1" x14ac:dyDescent="0.4">
      <c r="A76" s="37"/>
      <c r="B76" s="33" t="s">
        <v>22</v>
      </c>
      <c r="C76" s="38"/>
      <c r="D76" s="33" t="s">
        <v>22</v>
      </c>
      <c r="E76" s="31"/>
      <c r="F76" s="39" t="s">
        <v>23</v>
      </c>
      <c r="G76" s="40"/>
    </row>
    <row r="77" spans="1:7" x14ac:dyDescent="0.35">
      <c r="A77" s="41"/>
      <c r="B77" s="42"/>
      <c r="C77" s="43"/>
      <c r="D77" s="42"/>
      <c r="E77" s="31"/>
      <c r="F77" s="44"/>
      <c r="G77" s="42"/>
    </row>
    <row r="78" spans="1:7" x14ac:dyDescent="0.35">
      <c r="A78" s="45" t="s">
        <v>24</v>
      </c>
      <c r="B78" s="42"/>
      <c r="C78" s="46" t="s">
        <v>7</v>
      </c>
      <c r="D78" s="42"/>
      <c r="E78" s="31"/>
      <c r="F78" s="47" t="s">
        <v>25</v>
      </c>
      <c r="G78" s="48"/>
    </row>
    <row r="79" spans="1:7" x14ac:dyDescent="0.35">
      <c r="A79" s="41" t="s">
        <v>26</v>
      </c>
      <c r="B79" s="42"/>
      <c r="C79" s="43" t="s">
        <v>27</v>
      </c>
      <c r="D79" s="42"/>
      <c r="E79" s="31"/>
      <c r="F79" s="44" t="s">
        <v>28</v>
      </c>
      <c r="G79" s="49"/>
    </row>
    <row r="80" spans="1:7" ht="15" thickBot="1" x14ac:dyDescent="0.4">
      <c r="A80" s="41" t="s">
        <v>29</v>
      </c>
      <c r="B80" s="42"/>
      <c r="C80" s="46" t="s">
        <v>30</v>
      </c>
      <c r="D80" s="64">
        <f>G94</f>
        <v>-75000</v>
      </c>
      <c r="E80" s="31"/>
      <c r="F80" s="44" t="s">
        <v>31</v>
      </c>
      <c r="G80" s="48"/>
    </row>
    <row r="81" spans="1:7" ht="15" thickBot="1" x14ac:dyDescent="0.4">
      <c r="A81" s="41" t="s">
        <v>32</v>
      </c>
      <c r="B81" s="42"/>
      <c r="C81" s="46"/>
      <c r="D81" s="42"/>
      <c r="E81" s="31"/>
      <c r="F81" s="39" t="s">
        <v>33</v>
      </c>
      <c r="G81" s="40" t="s">
        <v>34</v>
      </c>
    </row>
    <row r="82" spans="1:7" ht="15" thickBot="1" x14ac:dyDescent="0.4">
      <c r="A82" s="45"/>
      <c r="B82" s="33"/>
      <c r="C82" s="46"/>
      <c r="D82" s="33"/>
      <c r="E82" s="31"/>
      <c r="F82" s="44"/>
      <c r="G82" s="48"/>
    </row>
    <row r="83" spans="1:7" ht="15" thickBot="1" x14ac:dyDescent="0.4">
      <c r="A83" s="51" t="s">
        <v>35</v>
      </c>
      <c r="B83" s="33">
        <f>B79+B80+B81</f>
        <v>0</v>
      </c>
      <c r="C83" s="52" t="s">
        <v>35</v>
      </c>
      <c r="D83" s="33">
        <f>D80</f>
        <v>-75000</v>
      </c>
      <c r="E83" s="31"/>
      <c r="F83" s="47" t="s">
        <v>36</v>
      </c>
      <c r="G83" s="48"/>
    </row>
    <row r="84" spans="1:7" ht="15" thickBot="1" x14ac:dyDescent="0.4">
      <c r="A84" s="41"/>
      <c r="B84" s="42"/>
      <c r="C84" s="46"/>
      <c r="D84" s="42"/>
      <c r="E84" s="31"/>
      <c r="F84" s="44" t="s">
        <v>37</v>
      </c>
      <c r="G84" s="48"/>
    </row>
    <row r="85" spans="1:7" ht="15" thickBot="1" x14ac:dyDescent="0.4">
      <c r="A85" s="45" t="s">
        <v>38</v>
      </c>
      <c r="B85" s="42"/>
      <c r="C85" s="46" t="s">
        <v>39</v>
      </c>
      <c r="D85" s="42"/>
      <c r="E85" s="31"/>
      <c r="F85" s="39" t="s">
        <v>40</v>
      </c>
      <c r="G85" s="40">
        <f>G76-G84</f>
        <v>0</v>
      </c>
    </row>
    <row r="86" spans="1:7" x14ac:dyDescent="0.35">
      <c r="A86" s="41" t="s">
        <v>41</v>
      </c>
      <c r="B86" s="42"/>
      <c r="C86" s="43" t="s">
        <v>42</v>
      </c>
      <c r="D86" s="42">
        <f>-D30</f>
        <v>-150000</v>
      </c>
      <c r="E86" s="31"/>
      <c r="F86" s="44"/>
      <c r="G86" s="48"/>
    </row>
    <row r="87" spans="1:7" x14ac:dyDescent="0.35">
      <c r="A87" s="41" t="s">
        <v>43</v>
      </c>
      <c r="B87" s="42"/>
      <c r="C87" s="43" t="s">
        <v>44</v>
      </c>
      <c r="D87" s="42"/>
      <c r="E87" s="31"/>
      <c r="F87" s="44" t="s">
        <v>45</v>
      </c>
      <c r="G87" s="48"/>
    </row>
    <row r="88" spans="1:7" ht="15" thickBot="1" x14ac:dyDescent="0.4">
      <c r="A88" s="41" t="s">
        <v>46</v>
      </c>
      <c r="B88" s="42">
        <f>-E30</f>
        <v>-225000</v>
      </c>
      <c r="C88" s="43" t="s">
        <v>47</v>
      </c>
      <c r="D88" s="42"/>
      <c r="E88" s="31"/>
      <c r="F88" s="44" t="s">
        <v>48</v>
      </c>
      <c r="G88" s="48">
        <f>C30</f>
        <v>75000</v>
      </c>
    </row>
    <row r="89" spans="1:7" ht="15" thickBot="1" x14ac:dyDescent="0.4">
      <c r="A89" s="41"/>
      <c r="B89" s="33"/>
      <c r="C89" s="43"/>
      <c r="D89" s="33"/>
      <c r="E89" s="31"/>
      <c r="F89" s="39" t="s">
        <v>49</v>
      </c>
      <c r="G89" s="40">
        <f>G87-G88</f>
        <v>-75000</v>
      </c>
    </row>
    <row r="90" spans="1:7" ht="15" thickBot="1" x14ac:dyDescent="0.4">
      <c r="A90" s="51" t="s">
        <v>50</v>
      </c>
      <c r="B90" s="33">
        <f>B88</f>
        <v>-225000</v>
      </c>
      <c r="C90" s="52" t="s">
        <v>50</v>
      </c>
      <c r="D90" s="33">
        <f>D86</f>
        <v>-150000</v>
      </c>
      <c r="E90" s="31"/>
      <c r="F90" s="53"/>
      <c r="G90" s="48"/>
    </row>
    <row r="91" spans="1:7" x14ac:dyDescent="0.35">
      <c r="A91" s="41"/>
      <c r="B91" s="42"/>
      <c r="C91" s="43"/>
      <c r="D91" s="42"/>
      <c r="E91" s="31"/>
      <c r="F91" s="44" t="s">
        <v>51</v>
      </c>
      <c r="G91" s="48"/>
    </row>
    <row r="92" spans="1:7" x14ac:dyDescent="0.35">
      <c r="A92" s="41"/>
      <c r="B92" s="42"/>
      <c r="C92" s="43"/>
      <c r="D92" s="42"/>
      <c r="E92" s="31"/>
      <c r="F92" s="44" t="s">
        <v>52</v>
      </c>
      <c r="G92" s="54"/>
    </row>
    <row r="93" spans="1:7" ht="15" thickBot="1" x14ac:dyDescent="0.4">
      <c r="A93" s="41"/>
      <c r="B93" s="42"/>
      <c r="C93" s="43"/>
      <c r="D93" s="33"/>
      <c r="E93" s="31"/>
      <c r="F93" s="44"/>
      <c r="G93" s="48"/>
    </row>
    <row r="94" spans="1:7" ht="15" thickBot="1" x14ac:dyDescent="0.4">
      <c r="A94" s="51" t="s">
        <v>53</v>
      </c>
      <c r="B94" s="55">
        <f>B83+B90</f>
        <v>-225000</v>
      </c>
      <c r="C94" s="52" t="s">
        <v>53</v>
      </c>
      <c r="D94" s="42">
        <f>D83+D90</f>
        <v>-225000</v>
      </c>
      <c r="E94" s="31"/>
      <c r="F94" s="39" t="s">
        <v>54</v>
      </c>
      <c r="G94" s="40">
        <f>G76+G85+G89</f>
        <v>-75000</v>
      </c>
    </row>
    <row r="95" spans="1:7" ht="15" thickBot="1" x14ac:dyDescent="0.4">
      <c r="A95" s="37"/>
      <c r="B95" s="33"/>
      <c r="C95" s="38"/>
      <c r="D95" s="33"/>
      <c r="E95" s="31"/>
      <c r="F95" s="56"/>
      <c r="G95" s="38"/>
    </row>
    <row r="97" spans="1:4" x14ac:dyDescent="0.35">
      <c r="A97" s="3" t="s">
        <v>59</v>
      </c>
    </row>
    <row r="98" spans="1:4" x14ac:dyDescent="0.35">
      <c r="A98" s="3" t="s">
        <v>63</v>
      </c>
    </row>
    <row r="99" spans="1:4" x14ac:dyDescent="0.35">
      <c r="A99" s="3" t="s">
        <v>60</v>
      </c>
    </row>
    <row r="101" spans="1:4" x14ac:dyDescent="0.35">
      <c r="A101" s="1" t="s">
        <v>70</v>
      </c>
    </row>
    <row r="103" spans="1:4" x14ac:dyDescent="0.35">
      <c r="A103" s="58" t="s">
        <v>71</v>
      </c>
    </row>
    <row r="104" spans="1:4" x14ac:dyDescent="0.35">
      <c r="A104" s="3" t="s">
        <v>112</v>
      </c>
    </row>
    <row r="105" spans="1:4" x14ac:dyDescent="0.35">
      <c r="A105" s="3" t="s">
        <v>72</v>
      </c>
    </row>
    <row r="107" spans="1:4" x14ac:dyDescent="0.35">
      <c r="A107" s="58" t="s">
        <v>73</v>
      </c>
    </row>
    <row r="108" spans="1:4" x14ac:dyDescent="0.35">
      <c r="A108" s="31"/>
    </row>
    <row r="109" spans="1:4" x14ac:dyDescent="0.35">
      <c r="A109" s="31" t="s">
        <v>74</v>
      </c>
    </row>
    <row r="110" spans="1:4" x14ac:dyDescent="0.35">
      <c r="A110" s="31" t="s">
        <v>75</v>
      </c>
    </row>
    <row r="111" spans="1:4" x14ac:dyDescent="0.35">
      <c r="A111" s="60" t="s">
        <v>0</v>
      </c>
      <c r="B111" s="59">
        <v>0.05</v>
      </c>
      <c r="C111" s="28" t="s">
        <v>76</v>
      </c>
      <c r="D111" s="3" t="s">
        <v>77</v>
      </c>
    </row>
    <row r="112" spans="1:4" x14ac:dyDescent="0.35">
      <c r="A112" s="60" t="s">
        <v>90</v>
      </c>
      <c r="B112" s="27">
        <v>1</v>
      </c>
      <c r="C112" s="2">
        <v>50000</v>
      </c>
      <c r="D112" s="30">
        <f>C112*(1+B$111)^-B112</f>
        <v>47619.047619047618</v>
      </c>
    </row>
    <row r="113" spans="1:5" x14ac:dyDescent="0.35">
      <c r="A113" s="60" t="s">
        <v>91</v>
      </c>
      <c r="B113" s="27">
        <v>2</v>
      </c>
      <c r="C113" s="2">
        <v>50000</v>
      </c>
      <c r="D113" s="30">
        <f>C113*(1+B$111)^-B113</f>
        <v>45351.473922902493</v>
      </c>
    </row>
    <row r="114" spans="1:5" x14ac:dyDescent="0.35">
      <c r="A114" s="60" t="s">
        <v>91</v>
      </c>
      <c r="B114" s="27">
        <v>3</v>
      </c>
      <c r="C114" s="2">
        <v>50000</v>
      </c>
      <c r="D114" s="30">
        <f>C114*(1+B$111)^-B114</f>
        <v>43191.879926573798</v>
      </c>
    </row>
    <row r="115" spans="1:5" x14ac:dyDescent="0.35">
      <c r="A115" s="60" t="s">
        <v>91</v>
      </c>
      <c r="B115" s="27">
        <v>4</v>
      </c>
      <c r="C115" s="2">
        <v>50000</v>
      </c>
      <c r="D115" s="30">
        <f>C115*(1+B$111)^-B115</f>
        <v>41135.123739594099</v>
      </c>
    </row>
    <row r="116" spans="1:5" x14ac:dyDescent="0.35">
      <c r="A116" s="60" t="s">
        <v>91</v>
      </c>
      <c r="B116" s="27">
        <v>5</v>
      </c>
      <c r="C116" s="2">
        <v>50000</v>
      </c>
      <c r="D116" s="30">
        <f>C116*(1+B$111)^-B116</f>
        <v>39176.308323422949</v>
      </c>
    </row>
    <row r="117" spans="1:5" x14ac:dyDescent="0.35">
      <c r="A117" s="60" t="s">
        <v>91</v>
      </c>
      <c r="B117" s="27">
        <v>6</v>
      </c>
      <c r="C117" s="2">
        <v>50000</v>
      </c>
      <c r="D117" s="30">
        <f t="shared" ref="D116:D120" si="2">C117*(1+B$111)^-B117</f>
        <v>37310.769831831378</v>
      </c>
    </row>
    <row r="118" spans="1:5" x14ac:dyDescent="0.35">
      <c r="A118" s="60" t="s">
        <v>91</v>
      </c>
      <c r="B118" s="66">
        <v>7</v>
      </c>
      <c r="C118" s="2">
        <v>50000</v>
      </c>
      <c r="D118" s="30">
        <f t="shared" si="2"/>
        <v>35534.066506506075</v>
      </c>
    </row>
    <row r="119" spans="1:5" x14ac:dyDescent="0.35">
      <c r="A119" s="60" t="s">
        <v>91</v>
      </c>
      <c r="B119" s="27">
        <v>8</v>
      </c>
      <c r="C119" s="2">
        <v>50000</v>
      </c>
      <c r="D119" s="30">
        <f t="shared" si="2"/>
        <v>33841.968101434359</v>
      </c>
    </row>
    <row r="120" spans="1:5" x14ac:dyDescent="0.35">
      <c r="A120" s="60" t="s">
        <v>91</v>
      </c>
      <c r="B120" s="27">
        <v>9</v>
      </c>
      <c r="C120" s="2">
        <v>50000</v>
      </c>
      <c r="D120" s="30">
        <f t="shared" si="2"/>
        <v>32230.445810889862</v>
      </c>
    </row>
    <row r="121" spans="1:5" x14ac:dyDescent="0.35">
      <c r="A121" s="31"/>
      <c r="D121" s="61">
        <f>SUM(D112:D120)</f>
        <v>355391.08378220262</v>
      </c>
      <c r="E121" s="3" t="s">
        <v>16</v>
      </c>
    </row>
    <row r="122" spans="1:5" x14ac:dyDescent="0.35">
      <c r="A122" s="31"/>
      <c r="C122" s="62" t="s">
        <v>78</v>
      </c>
      <c r="D122" s="63">
        <f>D121</f>
        <v>355391.08378220262</v>
      </c>
    </row>
    <row r="123" spans="1:5" x14ac:dyDescent="0.35">
      <c r="A123" s="72" t="s">
        <v>79</v>
      </c>
    </row>
    <row r="124" spans="1:5" x14ac:dyDescent="0.35">
      <c r="A124" s="60" t="s">
        <v>80</v>
      </c>
      <c r="B124" s="71">
        <v>20000</v>
      </c>
    </row>
    <row r="125" spans="1:5" x14ac:dyDescent="0.35">
      <c r="A125" s="60" t="s">
        <v>81</v>
      </c>
      <c r="B125" s="71">
        <v>5000</v>
      </c>
    </row>
    <row r="126" spans="1:5" x14ac:dyDescent="0.35">
      <c r="A126" s="60" t="s">
        <v>89</v>
      </c>
      <c r="B126" s="71">
        <v>50000</v>
      </c>
    </row>
    <row r="127" spans="1:5" x14ac:dyDescent="0.35">
      <c r="A127" s="58"/>
    </row>
    <row r="128" spans="1:5" ht="35.5" customHeight="1" x14ac:dyDescent="0.35">
      <c r="A128" s="89" t="s">
        <v>82</v>
      </c>
      <c r="B128" s="89"/>
      <c r="C128" s="63">
        <f>D122+B124+B125+B126</f>
        <v>430391.08378220262</v>
      </c>
    </row>
    <row r="130" spans="1:7" ht="15" thickBot="1" x14ac:dyDescent="0.4">
      <c r="A130" s="88" t="s">
        <v>83</v>
      </c>
      <c r="B130" s="88"/>
      <c r="C130" s="88"/>
      <c r="D130" s="88"/>
      <c r="E130" s="31"/>
      <c r="F130" s="88" t="s">
        <v>21</v>
      </c>
      <c r="G130" s="88"/>
    </row>
    <row r="131" spans="1:7" ht="15" thickBot="1" x14ac:dyDescent="0.4">
      <c r="A131" s="32" t="s">
        <v>1</v>
      </c>
      <c r="B131" s="33"/>
      <c r="C131" s="34" t="s">
        <v>2</v>
      </c>
      <c r="D131" s="33"/>
      <c r="E131" s="31"/>
      <c r="F131" s="35"/>
      <c r="G131" s="36" t="s">
        <v>4</v>
      </c>
    </row>
    <row r="132" spans="1:7" ht="15" thickBot="1" x14ac:dyDescent="0.4">
      <c r="A132" s="37"/>
      <c r="B132" s="33" t="s">
        <v>22</v>
      </c>
      <c r="C132" s="38"/>
      <c r="D132" s="33" t="s">
        <v>22</v>
      </c>
      <c r="E132" s="31"/>
      <c r="F132" s="39" t="s">
        <v>23</v>
      </c>
      <c r="G132" s="40"/>
    </row>
    <row r="133" spans="1:7" x14ac:dyDescent="0.35">
      <c r="A133" s="41"/>
      <c r="B133" s="42"/>
      <c r="C133" s="43"/>
      <c r="D133" s="42"/>
      <c r="E133" s="31"/>
      <c r="F133" s="44"/>
      <c r="G133" s="42"/>
    </row>
    <row r="134" spans="1:7" x14ac:dyDescent="0.35">
      <c r="A134" s="45" t="s">
        <v>24</v>
      </c>
      <c r="B134" s="42"/>
      <c r="C134" s="46" t="s">
        <v>7</v>
      </c>
      <c r="D134" s="42"/>
      <c r="E134" s="31"/>
      <c r="F134" s="47" t="s">
        <v>25</v>
      </c>
      <c r="G134" s="48"/>
    </row>
    <row r="135" spans="1:7" x14ac:dyDescent="0.35">
      <c r="A135" s="41" t="s">
        <v>117</v>
      </c>
      <c r="B135" s="42">
        <f>C128</f>
        <v>430391.08378220262</v>
      </c>
      <c r="C135" s="43" t="s">
        <v>27</v>
      </c>
      <c r="D135" s="42"/>
      <c r="E135" s="31"/>
      <c r="F135" s="44" t="s">
        <v>28</v>
      </c>
      <c r="G135" s="49"/>
    </row>
    <row r="136" spans="1:7" ht="15" thickBot="1" x14ac:dyDescent="0.4">
      <c r="A136" s="41" t="s">
        <v>29</v>
      </c>
      <c r="B136" s="42"/>
      <c r="C136" s="46" t="s">
        <v>30</v>
      </c>
      <c r="D136" s="76">
        <f>G150</f>
        <v>0</v>
      </c>
      <c r="E136" s="31"/>
      <c r="F136" s="44" t="s">
        <v>31</v>
      </c>
      <c r="G136" s="48"/>
    </row>
    <row r="137" spans="1:7" ht="15" thickBot="1" x14ac:dyDescent="0.4">
      <c r="A137" s="41" t="s">
        <v>32</v>
      </c>
      <c r="B137" s="42"/>
      <c r="C137" s="46"/>
      <c r="D137" s="42"/>
      <c r="E137" s="31"/>
      <c r="F137" s="39" t="s">
        <v>33</v>
      </c>
      <c r="G137" s="40" t="s">
        <v>34</v>
      </c>
    </row>
    <row r="138" spans="1:7" ht="15" thickBot="1" x14ac:dyDescent="0.4">
      <c r="A138" s="45"/>
      <c r="B138" s="33"/>
      <c r="C138" s="46"/>
      <c r="D138" s="33"/>
      <c r="E138" s="31"/>
      <c r="F138" s="44"/>
      <c r="G138" s="48"/>
    </row>
    <row r="139" spans="1:7" ht="15" thickBot="1" x14ac:dyDescent="0.4">
      <c r="A139" s="51" t="s">
        <v>35</v>
      </c>
      <c r="B139" s="33">
        <f>B135+B136+B137</f>
        <v>430391.08378220262</v>
      </c>
      <c r="C139" s="52" t="s">
        <v>35</v>
      </c>
      <c r="D139" s="33">
        <f>D136</f>
        <v>0</v>
      </c>
      <c r="E139" s="31"/>
      <c r="F139" s="47" t="s">
        <v>36</v>
      </c>
      <c r="G139" s="48"/>
    </row>
    <row r="140" spans="1:7" ht="15" thickBot="1" x14ac:dyDescent="0.4">
      <c r="A140" s="41"/>
      <c r="B140" s="42"/>
      <c r="C140" s="46"/>
      <c r="D140" s="42"/>
      <c r="E140" s="31"/>
      <c r="F140" s="44" t="s">
        <v>37</v>
      </c>
      <c r="G140" s="48"/>
    </row>
    <row r="141" spans="1:7" ht="15" thickBot="1" x14ac:dyDescent="0.4">
      <c r="A141" s="45" t="s">
        <v>38</v>
      </c>
      <c r="B141" s="42"/>
      <c r="C141" s="46" t="s">
        <v>39</v>
      </c>
      <c r="D141" s="42"/>
      <c r="E141" s="31"/>
      <c r="F141" s="39" t="s">
        <v>40</v>
      </c>
      <c r="G141" s="40">
        <f>G132-G140</f>
        <v>0</v>
      </c>
    </row>
    <row r="142" spans="1:7" x14ac:dyDescent="0.35">
      <c r="A142" s="41" t="s">
        <v>41</v>
      </c>
      <c r="B142" s="42"/>
      <c r="C142" s="43" t="s">
        <v>42</v>
      </c>
      <c r="D142" s="42">
        <f>-D85</f>
        <v>0</v>
      </c>
      <c r="E142" s="31"/>
      <c r="F142" s="44"/>
      <c r="G142" s="48"/>
    </row>
    <row r="143" spans="1:7" x14ac:dyDescent="0.35">
      <c r="A143" s="41" t="s">
        <v>43</v>
      </c>
      <c r="B143" s="42"/>
      <c r="C143" s="43" t="s">
        <v>118</v>
      </c>
      <c r="D143" s="42">
        <f>D122</f>
        <v>355391.08378220262</v>
      </c>
      <c r="E143" s="31"/>
      <c r="F143" s="44" t="s">
        <v>45</v>
      </c>
      <c r="G143" s="48"/>
    </row>
    <row r="144" spans="1:7" ht="15" thickBot="1" x14ac:dyDescent="0.4">
      <c r="A144" s="41" t="s">
        <v>46</v>
      </c>
      <c r="B144" s="42">
        <f>-B124-B125-B126</f>
        <v>-75000</v>
      </c>
      <c r="C144" s="43" t="s">
        <v>47</v>
      </c>
      <c r="D144" s="42"/>
      <c r="E144" s="31"/>
      <c r="F144" s="44" t="s">
        <v>48</v>
      </c>
      <c r="G144" s="48"/>
    </row>
    <row r="145" spans="1:7" ht="15" thickBot="1" x14ac:dyDescent="0.4">
      <c r="A145" s="41"/>
      <c r="B145" s="33"/>
      <c r="C145" s="43"/>
      <c r="D145" s="33"/>
      <c r="E145" s="31"/>
      <c r="F145" s="39" t="s">
        <v>49</v>
      </c>
      <c r="G145" s="40">
        <f>G143-G144</f>
        <v>0</v>
      </c>
    </row>
    <row r="146" spans="1:7" ht="15" thickBot="1" x14ac:dyDescent="0.4">
      <c r="A146" s="51" t="s">
        <v>50</v>
      </c>
      <c r="B146" s="33">
        <f>B144</f>
        <v>-75000</v>
      </c>
      <c r="C146" s="52" t="s">
        <v>50</v>
      </c>
      <c r="D146" s="33">
        <f>D142+D143+D144</f>
        <v>355391.08378220262</v>
      </c>
      <c r="E146" s="31"/>
      <c r="F146" s="53"/>
      <c r="G146" s="48"/>
    </row>
    <row r="147" spans="1:7" x14ac:dyDescent="0.35">
      <c r="A147" s="41"/>
      <c r="B147" s="42"/>
      <c r="C147" s="43"/>
      <c r="D147" s="42"/>
      <c r="E147" s="31"/>
      <c r="F147" s="44" t="s">
        <v>51</v>
      </c>
      <c r="G147" s="48"/>
    </row>
    <row r="148" spans="1:7" x14ac:dyDescent="0.35">
      <c r="A148" s="41"/>
      <c r="B148" s="42"/>
      <c r="C148" s="43"/>
      <c r="D148" s="42"/>
      <c r="E148" s="31"/>
      <c r="F148" s="44" t="s">
        <v>52</v>
      </c>
      <c r="G148" s="54"/>
    </row>
    <row r="149" spans="1:7" ht="15" thickBot="1" x14ac:dyDescent="0.4">
      <c r="A149" s="41"/>
      <c r="B149" s="42"/>
      <c r="C149" s="43"/>
      <c r="D149" s="33"/>
      <c r="E149" s="31"/>
      <c r="F149" s="44"/>
      <c r="G149" s="48"/>
    </row>
    <row r="150" spans="1:7" ht="15" thickBot="1" x14ac:dyDescent="0.4">
      <c r="A150" s="51" t="s">
        <v>53</v>
      </c>
      <c r="B150" s="55">
        <f>B139+B146</f>
        <v>355391.08378220262</v>
      </c>
      <c r="C150" s="52" t="s">
        <v>53</v>
      </c>
      <c r="D150" s="42">
        <f>D139+D146</f>
        <v>355391.08378220262</v>
      </c>
      <c r="E150" s="31"/>
      <c r="F150" s="39" t="s">
        <v>54</v>
      </c>
      <c r="G150" s="75">
        <f>G132+G141+G145</f>
        <v>0</v>
      </c>
    </row>
    <row r="151" spans="1:7" ht="15" thickBot="1" x14ac:dyDescent="0.4">
      <c r="A151" s="37"/>
      <c r="B151" s="33"/>
      <c r="C151" s="38"/>
      <c r="D151" s="33"/>
      <c r="E151" s="31"/>
      <c r="F151" s="56"/>
      <c r="G151" s="38"/>
    </row>
    <row r="152" spans="1:7" x14ac:dyDescent="0.35">
      <c r="A152" s="31"/>
      <c r="B152" s="65"/>
      <c r="C152" s="31"/>
      <c r="D152" s="65"/>
      <c r="E152" s="31"/>
      <c r="F152" s="31"/>
      <c r="G152" s="31"/>
    </row>
    <row r="153" spans="1:7" x14ac:dyDescent="0.35">
      <c r="A153" s="31"/>
      <c r="B153" s="65"/>
      <c r="C153" s="31"/>
      <c r="D153" s="65"/>
      <c r="E153" s="31"/>
      <c r="F153" s="31"/>
      <c r="G153" s="31"/>
    </row>
    <row r="154" spans="1:7" x14ac:dyDescent="0.35">
      <c r="A154" s="58" t="s">
        <v>84</v>
      </c>
      <c r="B154" s="65"/>
      <c r="C154" s="31"/>
      <c r="D154" s="65"/>
      <c r="E154" s="31"/>
      <c r="F154" s="31"/>
      <c r="G154" s="31"/>
    </row>
    <row r="155" spans="1:7" ht="29.5" customHeight="1" x14ac:dyDescent="0.35">
      <c r="A155" s="89" t="s">
        <v>85</v>
      </c>
      <c r="B155" s="89"/>
      <c r="C155" s="63">
        <f>D122</f>
        <v>355391.08378220262</v>
      </c>
      <c r="D155" s="65"/>
      <c r="E155" s="31"/>
      <c r="F155" s="31"/>
      <c r="G155" s="31"/>
    </row>
    <row r="156" spans="1:7" x14ac:dyDescent="0.35">
      <c r="A156" s="31"/>
      <c r="B156" s="65"/>
      <c r="C156" s="31"/>
      <c r="D156" s="65"/>
      <c r="E156" s="31"/>
      <c r="F156" s="31"/>
      <c r="G156" s="31"/>
    </row>
    <row r="157" spans="1:7" x14ac:dyDescent="0.35">
      <c r="A157" s="58" t="s">
        <v>86</v>
      </c>
      <c r="B157" s="65"/>
      <c r="C157" s="31"/>
      <c r="D157" s="65"/>
      <c r="E157" s="31"/>
      <c r="F157" s="31"/>
      <c r="G157" s="31"/>
    </row>
    <row r="158" spans="1:7" x14ac:dyDescent="0.35">
      <c r="A158" s="31" t="s">
        <v>92</v>
      </c>
      <c r="B158" s="65"/>
      <c r="C158" s="31"/>
      <c r="D158" s="65"/>
      <c r="E158" s="31"/>
      <c r="F158" s="31"/>
      <c r="G158" s="31"/>
    </row>
    <row r="159" spans="1:7" x14ac:dyDescent="0.35">
      <c r="A159" s="31" t="s">
        <v>93</v>
      </c>
      <c r="B159" s="65"/>
      <c r="C159" s="31"/>
      <c r="D159" s="65"/>
      <c r="E159" s="31"/>
      <c r="F159" s="31"/>
      <c r="G159" s="31"/>
    </row>
    <row r="160" spans="1:7" ht="29" x14ac:dyDescent="0.35">
      <c r="A160" s="79" t="s">
        <v>94</v>
      </c>
      <c r="B160" s="80">
        <f>C128</f>
        <v>430391.08378220262</v>
      </c>
      <c r="C160" s="31"/>
      <c r="D160" s="65"/>
      <c r="E160" s="31"/>
      <c r="F160" s="31"/>
      <c r="G160" s="31"/>
    </row>
    <row r="161" spans="1:7" x14ac:dyDescent="0.35">
      <c r="A161" s="73"/>
      <c r="B161" s="65"/>
      <c r="C161" s="31"/>
      <c r="D161" s="65"/>
      <c r="E161" s="31"/>
      <c r="F161" s="31"/>
      <c r="G161" s="31"/>
    </row>
    <row r="162" spans="1:7" x14ac:dyDescent="0.35">
      <c r="A162" s="81" t="s">
        <v>3</v>
      </c>
      <c r="B162" s="73" t="s">
        <v>114</v>
      </c>
      <c r="C162" s="65" t="s">
        <v>115</v>
      </c>
      <c r="D162" s="31" t="s">
        <v>116</v>
      </c>
      <c r="E162" s="31"/>
      <c r="F162" s="31"/>
      <c r="G162" s="31"/>
    </row>
    <row r="163" spans="1:7" x14ac:dyDescent="0.35">
      <c r="A163" s="84" t="s">
        <v>99</v>
      </c>
      <c r="B163" s="85">
        <f>B160</f>
        <v>430391.08378220262</v>
      </c>
      <c r="C163" s="83">
        <f>$B$160/10</f>
        <v>43039.108378220262</v>
      </c>
      <c r="D163" s="86">
        <f>B163-C163</f>
        <v>387351.97540398233</v>
      </c>
      <c r="E163" s="31"/>
      <c r="F163" s="31"/>
      <c r="G163" s="31"/>
    </row>
    <row r="164" spans="1:7" x14ac:dyDescent="0.35">
      <c r="A164" s="82" t="s">
        <v>100</v>
      </c>
      <c r="B164" s="78">
        <f>D163</f>
        <v>387351.97540398233</v>
      </c>
      <c r="C164" s="78">
        <f t="shared" ref="C164:C172" si="3">$B$160/10</f>
        <v>43039.108378220262</v>
      </c>
      <c r="D164" s="65">
        <f>B164-C164</f>
        <v>344312.8670257621</v>
      </c>
      <c r="E164" s="31"/>
      <c r="F164" s="31"/>
      <c r="G164" s="31"/>
    </row>
    <row r="165" spans="1:7" x14ac:dyDescent="0.35">
      <c r="A165" s="82" t="s">
        <v>101</v>
      </c>
      <c r="B165" s="78">
        <f t="shared" ref="B165:B172" si="4">D164</f>
        <v>344312.8670257621</v>
      </c>
      <c r="C165" s="78">
        <f t="shared" si="3"/>
        <v>43039.108378220262</v>
      </c>
      <c r="D165" s="65">
        <f t="shared" ref="D165:D172" si="5">B165-C165</f>
        <v>301273.75864754186</v>
      </c>
      <c r="E165" s="31"/>
      <c r="F165" s="31"/>
      <c r="G165" s="31"/>
    </row>
    <row r="166" spans="1:7" x14ac:dyDescent="0.35">
      <c r="A166" s="82" t="s">
        <v>102</v>
      </c>
      <c r="B166" s="78">
        <f t="shared" si="4"/>
        <v>301273.75864754186</v>
      </c>
      <c r="C166" s="78">
        <f t="shared" si="3"/>
        <v>43039.108378220262</v>
      </c>
      <c r="D166" s="65">
        <f t="shared" si="5"/>
        <v>258234.6502693216</v>
      </c>
      <c r="E166" s="31"/>
      <c r="F166" s="31"/>
      <c r="G166" s="31"/>
    </row>
    <row r="167" spans="1:7" x14ac:dyDescent="0.35">
      <c r="A167" s="82" t="s">
        <v>103</v>
      </c>
      <c r="B167" s="78">
        <f t="shared" si="4"/>
        <v>258234.6502693216</v>
      </c>
      <c r="C167" s="78">
        <f t="shared" si="3"/>
        <v>43039.108378220262</v>
      </c>
      <c r="D167" s="65">
        <f t="shared" si="5"/>
        <v>215195.54189110134</v>
      </c>
      <c r="E167" s="31"/>
      <c r="F167" s="31"/>
      <c r="G167" s="31"/>
    </row>
    <row r="168" spans="1:7" x14ac:dyDescent="0.35">
      <c r="A168" s="82" t="s">
        <v>104</v>
      </c>
      <c r="B168" s="78">
        <f t="shared" si="4"/>
        <v>215195.54189110134</v>
      </c>
      <c r="C168" s="78">
        <f t="shared" si="3"/>
        <v>43039.108378220262</v>
      </c>
      <c r="D168" s="65">
        <f t="shared" si="5"/>
        <v>172156.43351288108</v>
      </c>
      <c r="E168" s="31"/>
      <c r="F168" s="31"/>
      <c r="G168" s="31"/>
    </row>
    <row r="169" spans="1:7" x14ac:dyDescent="0.35">
      <c r="A169" s="82" t="s">
        <v>105</v>
      </c>
      <c r="B169" s="78">
        <f t="shared" si="4"/>
        <v>172156.43351288108</v>
      </c>
      <c r="C169" s="78">
        <f t="shared" si="3"/>
        <v>43039.108378220262</v>
      </c>
      <c r="D169" s="65">
        <f t="shared" si="5"/>
        <v>129117.32513466082</v>
      </c>
      <c r="E169" s="31"/>
      <c r="F169" s="31"/>
      <c r="G169" s="31"/>
    </row>
    <row r="170" spans="1:7" x14ac:dyDescent="0.35">
      <c r="A170" s="82" t="s">
        <v>106</v>
      </c>
      <c r="B170" s="78">
        <f t="shared" si="4"/>
        <v>129117.32513466082</v>
      </c>
      <c r="C170" s="78">
        <f t="shared" si="3"/>
        <v>43039.108378220262</v>
      </c>
      <c r="D170" s="65">
        <f t="shared" si="5"/>
        <v>86078.216756440554</v>
      </c>
      <c r="E170" s="31"/>
      <c r="F170" s="31"/>
      <c r="G170" s="31"/>
    </row>
    <row r="171" spans="1:7" x14ac:dyDescent="0.35">
      <c r="A171" s="82" t="s">
        <v>107</v>
      </c>
      <c r="B171" s="78">
        <f t="shared" si="4"/>
        <v>86078.216756440554</v>
      </c>
      <c r="C171" s="78">
        <f t="shared" si="3"/>
        <v>43039.108378220262</v>
      </c>
      <c r="D171" s="65">
        <f t="shared" si="5"/>
        <v>43039.108378220291</v>
      </c>
      <c r="E171" s="31"/>
      <c r="F171" s="31"/>
      <c r="G171" s="31"/>
    </row>
    <row r="172" spans="1:7" x14ac:dyDescent="0.35">
      <c r="A172" s="82" t="s">
        <v>108</v>
      </c>
      <c r="B172" s="78">
        <f t="shared" si="4"/>
        <v>43039.108378220291</v>
      </c>
      <c r="C172" s="78">
        <f t="shared" si="3"/>
        <v>43039.108378220262</v>
      </c>
      <c r="D172" s="65">
        <f t="shared" si="5"/>
        <v>0</v>
      </c>
      <c r="E172" s="31"/>
      <c r="F172" s="31"/>
      <c r="G172" s="31"/>
    </row>
    <row r="173" spans="1:7" x14ac:dyDescent="0.35">
      <c r="A173" s="74"/>
      <c r="B173" s="65"/>
      <c r="C173" s="65"/>
      <c r="D173" s="65"/>
      <c r="E173" s="31"/>
      <c r="F173" s="31"/>
      <c r="G173" s="31"/>
    </row>
    <row r="174" spans="1:7" x14ac:dyDescent="0.35">
      <c r="A174" s="31"/>
      <c r="B174" s="65"/>
      <c r="C174" s="31"/>
      <c r="D174" s="65"/>
      <c r="E174" s="31"/>
      <c r="F174" s="31"/>
      <c r="G174" s="31"/>
    </row>
    <row r="175" spans="1:7" x14ac:dyDescent="0.35">
      <c r="A175" s="58" t="s">
        <v>87</v>
      </c>
      <c r="B175" s="65"/>
      <c r="C175" s="31"/>
      <c r="D175" s="65"/>
      <c r="E175" s="31"/>
      <c r="F175" s="31"/>
      <c r="G175" s="31"/>
    </row>
    <row r="176" spans="1:7" x14ac:dyDescent="0.35">
      <c r="A176" s="31" t="s">
        <v>88</v>
      </c>
      <c r="B176" s="65"/>
      <c r="C176" s="31"/>
      <c r="D176" s="65"/>
      <c r="E176" s="31"/>
      <c r="F176" s="31"/>
      <c r="G176" s="31"/>
    </row>
    <row r="177" spans="1:7" x14ac:dyDescent="0.35">
      <c r="A177" s="31" t="s">
        <v>98</v>
      </c>
      <c r="B177" s="65"/>
      <c r="C177" s="31"/>
      <c r="D177" s="65"/>
      <c r="E177" s="31"/>
      <c r="F177" s="31"/>
      <c r="G177" s="31"/>
    </row>
    <row r="178" spans="1:7" x14ac:dyDescent="0.35">
      <c r="A178" s="31"/>
      <c r="B178" s="65"/>
      <c r="C178" s="31"/>
      <c r="D178" s="65"/>
      <c r="E178" s="31"/>
      <c r="F178" s="31"/>
      <c r="G178" s="31"/>
    </row>
    <row r="179" spans="1:7" x14ac:dyDescent="0.35">
      <c r="A179" s="60" t="s">
        <v>97</v>
      </c>
      <c r="B179" s="67">
        <v>0.05</v>
      </c>
      <c r="C179" s="31"/>
      <c r="D179" s="65"/>
      <c r="E179" s="31"/>
      <c r="F179" s="31"/>
      <c r="G179" s="31"/>
    </row>
    <row r="180" spans="1:7" x14ac:dyDescent="0.35">
      <c r="A180" s="60"/>
      <c r="B180" s="67"/>
      <c r="C180" s="31"/>
      <c r="D180" s="65"/>
      <c r="E180" s="31"/>
      <c r="F180" s="31"/>
      <c r="G180" s="31"/>
    </row>
    <row r="181" spans="1:7" ht="29" x14ac:dyDescent="0.35">
      <c r="A181" s="60" t="s">
        <v>3</v>
      </c>
      <c r="B181" s="68" t="s">
        <v>95</v>
      </c>
      <c r="C181" s="69" t="s">
        <v>113</v>
      </c>
      <c r="D181" s="68" t="s">
        <v>96</v>
      </c>
      <c r="E181" s="70" t="s">
        <v>109</v>
      </c>
      <c r="F181" s="70" t="s">
        <v>119</v>
      </c>
      <c r="G181" s="31"/>
    </row>
    <row r="182" spans="1:7" x14ac:dyDescent="0.35">
      <c r="A182" s="60" t="s">
        <v>99</v>
      </c>
      <c r="B182" s="65">
        <f>C155</f>
        <v>355391.08378220262</v>
      </c>
      <c r="C182" s="31"/>
      <c r="D182" s="65"/>
      <c r="E182" s="65"/>
      <c r="F182" s="65">
        <f>+B182</f>
        <v>355391.08378220262</v>
      </c>
      <c r="G182" s="31"/>
    </row>
    <row r="183" spans="1:7" x14ac:dyDescent="0.35">
      <c r="A183" s="60" t="s">
        <v>100</v>
      </c>
      <c r="B183" s="65">
        <f t="shared" ref="B183:B191" si="6">F182</f>
        <v>355391.08378220262</v>
      </c>
      <c r="C183" s="31">
        <v>50000</v>
      </c>
      <c r="D183" s="80">
        <f>B183*B$179</f>
        <v>17769.554189110131</v>
      </c>
      <c r="E183" s="80">
        <f>C183-D183</f>
        <v>32230.445810889869</v>
      </c>
      <c r="F183" s="65">
        <f>B183-E183</f>
        <v>323160.63797131274</v>
      </c>
      <c r="G183" s="65"/>
    </row>
    <row r="184" spans="1:7" x14ac:dyDescent="0.35">
      <c r="A184" s="60" t="s">
        <v>101</v>
      </c>
      <c r="B184" s="65">
        <f t="shared" si="6"/>
        <v>323160.63797131274</v>
      </c>
      <c r="C184" s="31">
        <f>C$183</f>
        <v>50000</v>
      </c>
      <c r="D184" s="65">
        <f>B184*B$179</f>
        <v>16158.031898565638</v>
      </c>
      <c r="E184" s="65">
        <f>C184-D184</f>
        <v>33841.968101434366</v>
      </c>
      <c r="F184" s="65">
        <f t="shared" ref="F184:F191" si="7">B184-E184</f>
        <v>289318.66986987839</v>
      </c>
      <c r="G184" s="31"/>
    </row>
    <row r="185" spans="1:7" x14ac:dyDescent="0.35">
      <c r="A185" s="60" t="s">
        <v>102</v>
      </c>
      <c r="B185" s="65">
        <f t="shared" si="6"/>
        <v>289318.66986987839</v>
      </c>
      <c r="C185" s="31">
        <f t="shared" ref="C185:C191" si="8">C$183</f>
        <v>50000</v>
      </c>
      <c r="D185" s="65">
        <f t="shared" ref="D184:D191" si="9">B185*B$179</f>
        <v>14465.93349349392</v>
      </c>
      <c r="E185" s="65">
        <f t="shared" ref="E184:E191" si="10">C185-D185</f>
        <v>35534.066506506082</v>
      </c>
      <c r="F185" s="65">
        <f t="shared" si="7"/>
        <v>253784.6033633723</v>
      </c>
      <c r="G185" s="31"/>
    </row>
    <row r="186" spans="1:7" x14ac:dyDescent="0.35">
      <c r="A186" s="60" t="s">
        <v>103</v>
      </c>
      <c r="B186" s="65">
        <f t="shared" si="6"/>
        <v>253784.6033633723</v>
      </c>
      <c r="C186" s="31">
        <f t="shared" si="8"/>
        <v>50000</v>
      </c>
      <c r="D186" s="65">
        <f t="shared" si="9"/>
        <v>12689.230168168615</v>
      </c>
      <c r="E186" s="65">
        <f t="shared" si="10"/>
        <v>37310.769831831385</v>
      </c>
      <c r="F186" s="65">
        <f t="shared" si="7"/>
        <v>216473.83353154091</v>
      </c>
      <c r="G186" s="31"/>
    </row>
    <row r="187" spans="1:7" x14ac:dyDescent="0.35">
      <c r="A187" s="60" t="s">
        <v>104</v>
      </c>
      <c r="B187" s="65">
        <f t="shared" si="6"/>
        <v>216473.83353154091</v>
      </c>
      <c r="C187" s="31">
        <f t="shared" si="8"/>
        <v>50000</v>
      </c>
      <c r="D187" s="65">
        <f t="shared" si="9"/>
        <v>10823.691676577046</v>
      </c>
      <c r="E187" s="65">
        <f t="shared" si="10"/>
        <v>39176.308323422956</v>
      </c>
      <c r="F187" s="65">
        <f t="shared" si="7"/>
        <v>177297.52520811796</v>
      </c>
      <c r="G187" s="31"/>
    </row>
    <row r="188" spans="1:7" x14ac:dyDescent="0.35">
      <c r="A188" s="60" t="s">
        <v>105</v>
      </c>
      <c r="B188" s="65">
        <f t="shared" si="6"/>
        <v>177297.52520811796</v>
      </c>
      <c r="C188" s="31">
        <f t="shared" si="8"/>
        <v>50000</v>
      </c>
      <c r="D188" s="65">
        <f t="shared" si="9"/>
        <v>8864.8762604058993</v>
      </c>
      <c r="E188" s="65">
        <f t="shared" si="10"/>
        <v>41135.123739594099</v>
      </c>
      <c r="F188" s="65">
        <f t="shared" si="7"/>
        <v>136162.40146852387</v>
      </c>
      <c r="G188" s="31"/>
    </row>
    <row r="189" spans="1:7" x14ac:dyDescent="0.35">
      <c r="A189" s="60" t="s">
        <v>106</v>
      </c>
      <c r="B189" s="65">
        <f t="shared" si="6"/>
        <v>136162.40146852387</v>
      </c>
      <c r="C189" s="31">
        <f t="shared" si="8"/>
        <v>50000</v>
      </c>
      <c r="D189" s="65">
        <f t="shared" si="9"/>
        <v>6808.1200734261938</v>
      </c>
      <c r="E189" s="65">
        <f t="shared" si="10"/>
        <v>43191.879926573805</v>
      </c>
      <c r="F189" s="65">
        <f t="shared" si="7"/>
        <v>92970.52154195006</v>
      </c>
      <c r="G189" s="31"/>
    </row>
    <row r="190" spans="1:7" x14ac:dyDescent="0.35">
      <c r="A190" s="60" t="s">
        <v>107</v>
      </c>
      <c r="B190" s="65">
        <f t="shared" si="6"/>
        <v>92970.52154195006</v>
      </c>
      <c r="C190" s="31">
        <f t="shared" si="8"/>
        <v>50000</v>
      </c>
      <c r="D190" s="65">
        <f t="shared" si="9"/>
        <v>4648.5260770975028</v>
      </c>
      <c r="E190" s="65">
        <f t="shared" si="10"/>
        <v>45351.4739229025</v>
      </c>
      <c r="F190" s="65">
        <f t="shared" si="7"/>
        <v>47619.04761904756</v>
      </c>
      <c r="G190" s="31"/>
    </row>
    <row r="191" spans="1:7" x14ac:dyDescent="0.35">
      <c r="A191" s="60" t="s">
        <v>108</v>
      </c>
      <c r="B191" s="65">
        <f t="shared" si="6"/>
        <v>47619.04761904756</v>
      </c>
      <c r="C191" s="31">
        <f t="shared" si="8"/>
        <v>50000</v>
      </c>
      <c r="D191" s="65">
        <f t="shared" si="9"/>
        <v>2380.952380952378</v>
      </c>
      <c r="E191" s="65">
        <f t="shared" si="10"/>
        <v>47619.047619047618</v>
      </c>
      <c r="F191" s="65">
        <f t="shared" si="7"/>
        <v>-5.8207660913467407E-11</v>
      </c>
      <c r="G191" s="31"/>
    </row>
    <row r="192" spans="1:7" x14ac:dyDescent="0.35">
      <c r="A192" s="31"/>
      <c r="B192" s="65"/>
      <c r="C192" s="31"/>
      <c r="D192" s="65"/>
      <c r="E192" s="31"/>
      <c r="F192" s="31"/>
      <c r="G192" s="31"/>
    </row>
    <row r="193" spans="1:7" x14ac:dyDescent="0.35">
      <c r="A193" s="3" t="s">
        <v>110</v>
      </c>
    </row>
    <row r="195" spans="1:7" ht="15" thickBot="1" x14ac:dyDescent="0.4">
      <c r="A195" s="88" t="s">
        <v>111</v>
      </c>
      <c r="B195" s="88"/>
      <c r="C195" s="88"/>
      <c r="D195" s="88"/>
      <c r="E195" s="31"/>
      <c r="F195" s="88" t="s">
        <v>21</v>
      </c>
      <c r="G195" s="88"/>
    </row>
    <row r="196" spans="1:7" ht="15" thickBot="1" x14ac:dyDescent="0.4">
      <c r="A196" s="32" t="s">
        <v>1</v>
      </c>
      <c r="B196" s="33"/>
      <c r="C196" s="34" t="s">
        <v>2</v>
      </c>
      <c r="D196" s="33"/>
      <c r="E196" s="31"/>
      <c r="F196" s="35"/>
      <c r="G196" s="36" t="s">
        <v>4</v>
      </c>
    </row>
    <row r="197" spans="1:7" ht="15" thickBot="1" x14ac:dyDescent="0.4">
      <c r="A197" s="37"/>
      <c r="B197" s="33" t="s">
        <v>22</v>
      </c>
      <c r="C197" s="38"/>
      <c r="D197" s="33" t="s">
        <v>22</v>
      </c>
      <c r="E197" s="31"/>
      <c r="F197" s="39" t="s">
        <v>23</v>
      </c>
      <c r="G197" s="40"/>
    </row>
    <row r="198" spans="1:7" x14ac:dyDescent="0.35">
      <c r="A198" s="41"/>
      <c r="B198" s="42"/>
      <c r="C198" s="43"/>
      <c r="D198" s="42"/>
      <c r="E198" s="31"/>
      <c r="F198" s="44"/>
      <c r="G198" s="42"/>
    </row>
    <row r="199" spans="1:7" x14ac:dyDescent="0.35">
      <c r="A199" s="45" t="s">
        <v>24</v>
      </c>
      <c r="B199" s="42"/>
      <c r="C199" s="46" t="s">
        <v>7</v>
      </c>
      <c r="D199" s="42"/>
      <c r="E199" s="31"/>
      <c r="F199" s="47" t="s">
        <v>25</v>
      </c>
      <c r="G199" s="48"/>
    </row>
    <row r="200" spans="1:7" x14ac:dyDescent="0.35">
      <c r="A200" s="41" t="s">
        <v>26</v>
      </c>
      <c r="B200" s="42">
        <f>C193</f>
        <v>0</v>
      </c>
      <c r="C200" s="43" t="s">
        <v>27</v>
      </c>
      <c r="D200" s="42"/>
      <c r="E200" s="31"/>
      <c r="F200" s="44" t="s">
        <v>28</v>
      </c>
      <c r="G200" s="49"/>
    </row>
    <row r="201" spans="1:7" ht="15" thickBot="1" x14ac:dyDescent="0.4">
      <c r="A201" s="41" t="s">
        <v>29</v>
      </c>
      <c r="B201" s="42"/>
      <c r="C201" s="46" t="s">
        <v>30</v>
      </c>
      <c r="D201" s="50">
        <f>G215</f>
        <v>-17769.554189110131</v>
      </c>
      <c r="E201" s="31"/>
      <c r="F201" s="44" t="s">
        <v>31</v>
      </c>
      <c r="G201" s="48"/>
    </row>
    <row r="202" spans="1:7" ht="15" thickBot="1" x14ac:dyDescent="0.4">
      <c r="A202" s="41" t="s">
        <v>32</v>
      </c>
      <c r="B202" s="42"/>
      <c r="C202" s="46"/>
      <c r="D202" s="42"/>
      <c r="E202" s="31"/>
      <c r="F202" s="39" t="s">
        <v>33</v>
      </c>
      <c r="G202" s="40" t="s">
        <v>34</v>
      </c>
    </row>
    <row r="203" spans="1:7" ht="15" thickBot="1" x14ac:dyDescent="0.4">
      <c r="A203" s="45"/>
      <c r="B203" s="33"/>
      <c r="C203" s="46"/>
      <c r="D203" s="33"/>
      <c r="E203" s="31"/>
      <c r="F203" s="44"/>
      <c r="G203" s="48"/>
    </row>
    <row r="204" spans="1:7" ht="15" thickBot="1" x14ac:dyDescent="0.4">
      <c r="A204" s="51" t="s">
        <v>35</v>
      </c>
      <c r="B204" s="33">
        <f>B200+B201+B202</f>
        <v>0</v>
      </c>
      <c r="C204" s="52" t="s">
        <v>35</v>
      </c>
      <c r="D204" s="33">
        <f>D201</f>
        <v>-17769.554189110131</v>
      </c>
      <c r="E204" s="31"/>
      <c r="F204" s="47" t="s">
        <v>36</v>
      </c>
      <c r="G204" s="48"/>
    </row>
    <row r="205" spans="1:7" ht="15" thickBot="1" x14ac:dyDescent="0.4">
      <c r="A205" s="41"/>
      <c r="B205" s="42"/>
      <c r="C205" s="46"/>
      <c r="D205" s="42"/>
      <c r="E205" s="31"/>
      <c r="F205" s="44" t="s">
        <v>37</v>
      </c>
      <c r="G205" s="48"/>
    </row>
    <row r="206" spans="1:7" ht="15" thickBot="1" x14ac:dyDescent="0.4">
      <c r="A206" s="45" t="s">
        <v>38</v>
      </c>
      <c r="B206" s="42"/>
      <c r="C206" s="46" t="s">
        <v>39</v>
      </c>
      <c r="D206" s="42"/>
      <c r="E206" s="31"/>
      <c r="F206" s="39" t="s">
        <v>40</v>
      </c>
      <c r="G206" s="40">
        <f>G197-G205</f>
        <v>0</v>
      </c>
    </row>
    <row r="207" spans="1:7" x14ac:dyDescent="0.35">
      <c r="A207" s="41" t="s">
        <v>41</v>
      </c>
      <c r="B207" s="42"/>
      <c r="C207" s="43" t="s">
        <v>118</v>
      </c>
      <c r="D207" s="42">
        <f>-E183</f>
        <v>-32230.445810889869</v>
      </c>
      <c r="E207" s="31"/>
      <c r="F207" s="44"/>
      <c r="G207" s="48"/>
    </row>
    <row r="208" spans="1:7" x14ac:dyDescent="0.35">
      <c r="A208" s="41" t="s">
        <v>43</v>
      </c>
      <c r="B208" s="42"/>
      <c r="C208" s="43" t="s">
        <v>44</v>
      </c>
      <c r="D208" s="42"/>
      <c r="E208" s="31"/>
      <c r="F208" s="44" t="s">
        <v>45</v>
      </c>
      <c r="G208" s="48"/>
    </row>
    <row r="209" spans="1:7" ht="15" thickBot="1" x14ac:dyDescent="0.4">
      <c r="A209" s="41" t="s">
        <v>46</v>
      </c>
      <c r="B209" s="42">
        <f>-C183</f>
        <v>-50000</v>
      </c>
      <c r="C209" s="43" t="s">
        <v>47</v>
      </c>
      <c r="D209" s="42"/>
      <c r="E209" s="31"/>
      <c r="F209" s="44" t="s">
        <v>48</v>
      </c>
      <c r="G209" s="48">
        <f>D183</f>
        <v>17769.554189110131</v>
      </c>
    </row>
    <row r="210" spans="1:7" ht="15" thickBot="1" x14ac:dyDescent="0.4">
      <c r="A210" s="41"/>
      <c r="B210" s="33"/>
      <c r="C210" s="43"/>
      <c r="D210" s="33"/>
      <c r="E210" s="31"/>
      <c r="F210" s="39" t="s">
        <v>49</v>
      </c>
      <c r="G210" s="40">
        <f>G208-G209</f>
        <v>-17769.554189110131</v>
      </c>
    </row>
    <row r="211" spans="1:7" ht="15" thickBot="1" x14ac:dyDescent="0.4">
      <c r="A211" s="51" t="s">
        <v>50</v>
      </c>
      <c r="B211" s="33">
        <f>B209</f>
        <v>-50000</v>
      </c>
      <c r="C211" s="52" t="s">
        <v>50</v>
      </c>
      <c r="D211" s="33">
        <f>D207+D208+D209</f>
        <v>-32230.445810889869</v>
      </c>
      <c r="E211" s="31"/>
      <c r="F211" s="53"/>
      <c r="G211" s="48"/>
    </row>
    <row r="212" spans="1:7" x14ac:dyDescent="0.35">
      <c r="A212" s="41"/>
      <c r="B212" s="42"/>
      <c r="C212" s="43"/>
      <c r="D212" s="42"/>
      <c r="E212" s="31"/>
      <c r="F212" s="44" t="s">
        <v>51</v>
      </c>
      <c r="G212" s="48"/>
    </row>
    <row r="213" spans="1:7" x14ac:dyDescent="0.35">
      <c r="A213" s="41"/>
      <c r="B213" s="42"/>
      <c r="C213" s="43"/>
      <c r="D213" s="42"/>
      <c r="E213" s="31"/>
      <c r="F213" s="44" t="s">
        <v>52</v>
      </c>
      <c r="G213" s="54"/>
    </row>
    <row r="214" spans="1:7" ht="15" thickBot="1" x14ac:dyDescent="0.4">
      <c r="A214" s="41"/>
      <c r="B214" s="42"/>
      <c r="C214" s="43"/>
      <c r="D214" s="33"/>
      <c r="E214" s="31"/>
      <c r="F214" s="44"/>
      <c r="G214" s="48"/>
    </row>
    <row r="215" spans="1:7" ht="15" thickBot="1" x14ac:dyDescent="0.4">
      <c r="A215" s="51" t="s">
        <v>53</v>
      </c>
      <c r="B215" s="55">
        <f>B204+B211</f>
        <v>-50000</v>
      </c>
      <c r="C215" s="52" t="s">
        <v>53</v>
      </c>
      <c r="D215" s="42">
        <f>D204+D211</f>
        <v>-50000</v>
      </c>
      <c r="E215" s="31"/>
      <c r="F215" s="39" t="s">
        <v>54</v>
      </c>
      <c r="G215" s="40">
        <f>G197+G206+G210</f>
        <v>-17769.554189110131</v>
      </c>
    </row>
    <row r="216" spans="1:7" ht="15" thickBot="1" x14ac:dyDescent="0.4">
      <c r="A216" s="37"/>
      <c r="B216" s="33"/>
      <c r="C216" s="38"/>
      <c r="D216" s="33"/>
      <c r="E216" s="31"/>
      <c r="F216" s="56"/>
      <c r="G216" s="38"/>
    </row>
  </sheetData>
  <mergeCells count="12">
    <mergeCell ref="A128:B128"/>
    <mergeCell ref="A130:D130"/>
    <mergeCell ref="F130:G130"/>
    <mergeCell ref="A195:D195"/>
    <mergeCell ref="F195:G195"/>
    <mergeCell ref="A155:B155"/>
    <mergeCell ref="A27:F27"/>
    <mergeCell ref="A10:F10"/>
    <mergeCell ref="A46:D46"/>
    <mergeCell ref="F46:G46"/>
    <mergeCell ref="A74:D74"/>
    <mergeCell ref="F74:G74"/>
  </mergeCells>
  <phoneticPr fontId="11" type="noConversion"/>
  <pageMargins left="0.70000000000000007" right="0.70000000000000007" top="0.75000000000000011" bottom="0.75000000000000011" header="0.30000000000000004" footer="0.30000000000000004"/>
  <pageSetup paperSize="9" scale="7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Emprunt et location</vt:lpstr>
    </vt:vector>
  </TitlesOfParts>
  <Company>IAE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Lefrancq</dc:creator>
  <cp:lastModifiedBy>Elisabeth ALBERTINI Albertini</cp:lastModifiedBy>
  <cp:lastPrinted>2018-09-10T09:40:52Z</cp:lastPrinted>
  <dcterms:created xsi:type="dcterms:W3CDTF">2013-07-29T09:03:28Z</dcterms:created>
  <dcterms:modified xsi:type="dcterms:W3CDTF">2026-03-10T20:52:41Z</dcterms:modified>
</cp:coreProperties>
</file>