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Cours Compta ^0 exo Français/Cas ^0 exo MAE ^0 CGAO/Actifs non courants (ANC)/ANC - Pietra/"/>
    </mc:Choice>
  </mc:AlternateContent>
  <xr:revisionPtr revIDLastSave="33" documentId="13_ncr:1_{5CA995CD-7933-4D8B-92CE-162D007EDAD8}" xr6:coauthVersionLast="47" xr6:coauthVersionMax="47" xr10:uidLastSave="{B10D395F-FD6F-4D7A-8844-FEB4B70F0A59}"/>
  <bookViews>
    <workbookView xWindow="-110" yWindow="-110" windowWidth="22780" windowHeight="14540" tabRatio="500" xr2:uid="{00000000-000D-0000-FFFF-FFFF00000000}"/>
  </bookViews>
  <sheets>
    <sheet name="Feuil1" sheetId="1" r:id="rId1"/>
  </sheets>
  <definedNames>
    <definedName name="_xlnm.Print_Area" localSheetId="0">Feuil1!$A$24:$G$69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E60" i="1"/>
  <c r="E61" i="1"/>
  <c r="E62" i="1"/>
  <c r="E63" i="1"/>
  <c r="E64" i="1"/>
  <c r="E65" i="1"/>
  <c r="E66" i="1"/>
  <c r="E67" i="1"/>
  <c r="E68" i="1"/>
  <c r="D68" i="1"/>
  <c r="C68" i="1"/>
  <c r="E133" i="1"/>
  <c r="E134" i="1"/>
  <c r="E136" i="1"/>
  <c r="D129" i="1"/>
  <c r="C129" i="1"/>
  <c r="E129" i="1"/>
  <c r="C135" i="1"/>
  <c r="E135" i="1"/>
  <c r="C134" i="1"/>
  <c r="C133" i="1"/>
  <c r="E127" i="1"/>
  <c r="E128" i="1"/>
  <c r="D118" i="1"/>
  <c r="C96" i="1"/>
  <c r="D117" i="1"/>
  <c r="C118" i="1"/>
  <c r="D103" i="1"/>
  <c r="D106" i="1"/>
  <c r="D110" i="1"/>
  <c r="E103" i="1"/>
  <c r="E106" i="1"/>
  <c r="E110" i="1"/>
  <c r="F92" i="1"/>
  <c r="F95" i="1"/>
  <c r="F99" i="1"/>
  <c r="G92" i="1"/>
  <c r="G95" i="1"/>
  <c r="G99" i="1"/>
  <c r="C103" i="1"/>
  <c r="C106" i="1"/>
  <c r="C110" i="1"/>
  <c r="C90" i="1"/>
  <c r="C117" i="1"/>
  <c r="C119" i="1"/>
  <c r="C78" i="1"/>
  <c r="C56" i="1"/>
  <c r="E56" i="1"/>
  <c r="C12" i="1"/>
  <c r="C7" i="1"/>
  <c r="C136" i="1"/>
  <c r="D119" i="1"/>
  <c r="C111" i="1"/>
  <c r="C79" i="1"/>
  <c r="C14" i="1"/>
  <c r="C19" i="1"/>
  <c r="C20" i="1"/>
  <c r="C36" i="1"/>
  <c r="C35" i="1"/>
  <c r="D33" i="1"/>
  <c r="C37" i="1"/>
  <c r="C41" i="1"/>
  <c r="D35" i="1"/>
  <c r="E33" i="1"/>
  <c r="D36" i="1"/>
  <c r="D37" i="1"/>
  <c r="D41" i="1"/>
  <c r="F33" i="1"/>
  <c r="E36" i="1"/>
  <c r="E35" i="1"/>
  <c r="E37" i="1"/>
  <c r="E41" i="1"/>
  <c r="F35" i="1"/>
  <c r="F36" i="1"/>
  <c r="G33" i="1"/>
  <c r="F37" i="1"/>
  <c r="F41" i="1"/>
  <c r="G36" i="1"/>
  <c r="G35" i="1"/>
  <c r="G37" i="1"/>
  <c r="G41" i="1"/>
  <c r="C42" i="1"/>
</calcChain>
</file>

<file path=xl/sharedStrings.xml><?xml version="1.0" encoding="utf-8"?>
<sst xmlns="http://schemas.openxmlformats.org/spreadsheetml/2006/main" count="173" uniqueCount="108">
  <si>
    <t>CA</t>
  </si>
  <si>
    <t>N</t>
  </si>
  <si>
    <t>N+1</t>
  </si>
  <si>
    <t>N+2</t>
  </si>
  <si>
    <t>N+3</t>
  </si>
  <si>
    <t>N+4</t>
  </si>
  <si>
    <t>Charges</t>
  </si>
  <si>
    <t>Publicité (10% du CA)</t>
  </si>
  <si>
    <t>Dép mktg (15% du CA)</t>
  </si>
  <si>
    <t>Flux nets de tréso</t>
  </si>
  <si>
    <t xml:space="preserve">1. </t>
  </si>
  <si>
    <t>SANOFI</t>
  </si>
  <si>
    <t>Frais de recherche &amp; développement en cours</t>
  </si>
  <si>
    <t>Divers</t>
  </si>
  <si>
    <t>TOTAL</t>
  </si>
  <si>
    <t>Impôts différés</t>
  </si>
  <si>
    <t>Ajustement des provisions</t>
  </si>
  <si>
    <t>Réévaluation des actifs</t>
  </si>
  <si>
    <t>Réévaluation des passifs</t>
  </si>
  <si>
    <t>Ecart d'évaluation</t>
  </si>
  <si>
    <t>Md€</t>
  </si>
  <si>
    <t>Q1</t>
  </si>
  <si>
    <t>Q2</t>
  </si>
  <si>
    <t>L’écart d’évaluation repose essentiellement sur la réévaluation des brevets apportés par Aventis</t>
  </si>
  <si>
    <t>Q3</t>
  </si>
  <si>
    <t>Ecart d'acquisition</t>
  </si>
  <si>
    <t>Prix d'acquisiton</t>
  </si>
  <si>
    <t>Donc par différence, écart d'acquisition</t>
  </si>
  <si>
    <t>Aventis a apporté des brevets et des chercheurs permettant à Sanofi d’occuper une place dominante dans le domaine pharmaceutique.</t>
  </si>
  <si>
    <t>Q4</t>
  </si>
  <si>
    <t>2.</t>
  </si>
  <si>
    <t>PIETRA</t>
  </si>
  <si>
    <t>Actifs non courants</t>
  </si>
  <si>
    <t>Capitaux propres</t>
  </si>
  <si>
    <t>Capital social</t>
  </si>
  <si>
    <t>Réserves</t>
  </si>
  <si>
    <t>Actifs courants</t>
  </si>
  <si>
    <t>Stocks</t>
  </si>
  <si>
    <t>Passifs courants</t>
  </si>
  <si>
    <t>Créances clients</t>
  </si>
  <si>
    <t>Dettes bancaires</t>
  </si>
  <si>
    <t>Trésorerie</t>
  </si>
  <si>
    <t>Fournisseurs</t>
  </si>
  <si>
    <t xml:space="preserve">Actifs incorporels </t>
  </si>
  <si>
    <t xml:space="preserve">ACTIF </t>
  </si>
  <si>
    <t>Bâtiments</t>
  </si>
  <si>
    <t>Installations techniques</t>
  </si>
  <si>
    <t>VNC</t>
  </si>
  <si>
    <t>Evaluation de la marque</t>
  </si>
  <si>
    <t>Actualisation</t>
  </si>
  <si>
    <t>Valeur actuelle</t>
  </si>
  <si>
    <t>Somme des FNT actualisé</t>
  </si>
  <si>
    <t xml:space="preserve">Prix d'acquisition </t>
  </si>
  <si>
    <t>Marque</t>
  </si>
  <si>
    <t>Goodwill</t>
  </si>
  <si>
    <t>PASSIF</t>
  </si>
  <si>
    <t>La marque n'est pas valorisée dans les états financiers de Torra car elle est native et donc il est impossible de calculer sa valeur</t>
  </si>
  <si>
    <t>Tout comme le goodwill interne n'est pas valorisé dans les états financiers de Torra</t>
  </si>
  <si>
    <t xml:space="preserve">La valeur de la marque est arrondi à </t>
  </si>
  <si>
    <t>Calculer l'écart d'évaluation</t>
  </si>
  <si>
    <t>Calculer l'écart d'acquisition</t>
  </si>
  <si>
    <t>Les éléments qui vont être distingués du goodwill : la marque</t>
  </si>
  <si>
    <t>Le capital humain ne sera pas distingué du goodwill</t>
  </si>
  <si>
    <t>3.</t>
  </si>
  <si>
    <t>Actifs affectés à l’UGT A(€)</t>
  </si>
  <si>
    <t>Valeur d’utilité</t>
  </si>
  <si>
    <t>Immeuble</t>
  </si>
  <si>
    <t>Non déterminable</t>
  </si>
  <si>
    <t>Matériel industriel</t>
  </si>
  <si>
    <t>Total</t>
  </si>
  <si>
    <t>A déterminer</t>
  </si>
  <si>
    <t>JV</t>
  </si>
  <si>
    <t>Actifs affectés à l’UGT B(€)</t>
  </si>
  <si>
    <t>Matériel n°1</t>
  </si>
  <si>
    <t>Matériel n°2</t>
  </si>
  <si>
    <t>Cash-flow de l’UGT A (€)</t>
  </si>
  <si>
    <t>N+5</t>
  </si>
  <si>
    <t>CA prévisionnel</t>
  </si>
  <si>
    <t>Tx de marge sur coût variable</t>
  </si>
  <si>
    <t>Charges fixes</t>
  </si>
  <si>
    <t>Déterminer la valeur d'utilité UGT A</t>
  </si>
  <si>
    <t>Marge sur cout variable</t>
  </si>
  <si>
    <t>Valeur terminale</t>
  </si>
  <si>
    <t>Cash flow</t>
  </si>
  <si>
    <t>Taux d'actualisation</t>
  </si>
  <si>
    <t>Cash Flow actualisé</t>
  </si>
  <si>
    <t>n</t>
  </si>
  <si>
    <t>Somme des cash flow actualisés</t>
  </si>
  <si>
    <t xml:space="preserve">Arrondi </t>
  </si>
  <si>
    <t>Déterminer les dépréciations</t>
  </si>
  <si>
    <t>UGT A</t>
  </si>
  <si>
    <t>UGT B</t>
  </si>
  <si>
    <t>Valeur recouvrable</t>
  </si>
  <si>
    <t>Dépréciation</t>
  </si>
  <si>
    <t>Affectation des dépréciations</t>
  </si>
  <si>
    <t>VNC après dépréciation</t>
  </si>
  <si>
    <t>La dépréciation de l'UGT B de 400 000€ est imputée à hauteur de 200 000€ sur le goodwill afin de le porter à 0</t>
  </si>
  <si>
    <t>Le solde est réparti sur les matériels au prorata de leur valeur comptable</t>
  </si>
  <si>
    <t xml:space="preserve">    200 000 x (600 000/ 1 500 000) = 80 000</t>
  </si>
  <si>
    <t xml:space="preserve">    200 000 x (900 000/ 1 500 000) = 120 000</t>
  </si>
  <si>
    <t>MARTIN</t>
  </si>
  <si>
    <t>Rappel Bilan de Torra</t>
  </si>
  <si>
    <t>M€</t>
  </si>
  <si>
    <t xml:space="preserve">VNC </t>
  </si>
  <si>
    <t>Valeur de marché</t>
  </si>
  <si>
    <t>Batiments</t>
  </si>
  <si>
    <t>Dettes fournisseurs</t>
  </si>
  <si>
    <t>Litige fournisseurs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</si>
</sst>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5" formatCode="_ * #,##0_)\ _€_ ;_ * \(#,##0\)\ _€_ ;_ * &quot;-&quot;??_)\ _€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5" fillId="0" borderId="0" xfId="0" applyFont="1"/>
    <xf numFmtId="0" fontId="5" fillId="2" borderId="0" xfId="0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1" fontId="0" fillId="0" borderId="5" xfId="0" applyNumberFormat="1" applyBorder="1" applyAlignment="1">
      <alignment horizontal="center" vertical="center" wrapText="1"/>
    </xf>
    <xf numFmtId="9" fontId="0" fillId="0" borderId="0" xfId="0" applyNumberFormat="1"/>
    <xf numFmtId="165" fontId="0" fillId="0" borderId="0" xfId="0" applyNumberFormat="1"/>
    <xf numFmtId="9" fontId="0" fillId="0" borderId="0" xfId="0" applyNumberFormat="1" applyAlignment="1">
      <alignment horizontal="center"/>
    </xf>
    <xf numFmtId="165" fontId="0" fillId="0" borderId="0" xfId="1" applyNumberFormat="1" applyFont="1"/>
    <xf numFmtId="165" fontId="5" fillId="0" borderId="0" xfId="0" applyNumberFormat="1" applyFont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0" fillId="0" borderId="1" xfId="0" applyNumberFormat="1" applyBorder="1"/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6" xfId="0" applyBorder="1"/>
    <xf numFmtId="0" fontId="0" fillId="0" borderId="6" xfId="0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165" fontId="5" fillId="0" borderId="0" xfId="1" applyNumberFormat="1" applyFont="1"/>
    <xf numFmtId="0" fontId="5" fillId="0" borderId="0" xfId="0" applyFont="1" applyAlignment="1">
      <alignment horizontal="right" vertical="center" wrapText="1"/>
    </xf>
    <xf numFmtId="165" fontId="0" fillId="0" borderId="0" xfId="0" applyNumberFormat="1" applyAlignment="1">
      <alignment horizontal="center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" fontId="0" fillId="0" borderId="5" xfId="1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0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</cellXfs>
  <cellStyles count="6">
    <cellStyle name="Lien hypertexte" xfId="4" builtinId="8" hidden="1"/>
    <cellStyle name="Lien hypertexte" xfId="2" builtinId="8" hidden="1"/>
    <cellStyle name="Lien hypertexte visité" xfId="5" builtinId="9" hidden="1"/>
    <cellStyle name="Lien hypertexte visité" xfId="3" builtinId="9" hidden="1"/>
    <cellStyle name="Millier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9"/>
  <sheetViews>
    <sheetView tabSelected="1" topLeftCell="A100" workbookViewId="0">
      <selection activeCell="C76" sqref="C76"/>
    </sheetView>
  </sheetViews>
  <sheetFormatPr baseColWidth="10" defaultColWidth="11" defaultRowHeight="15.5" x14ac:dyDescent="0.35"/>
  <cols>
    <col min="2" max="2" width="41.58203125" customWidth="1"/>
    <col min="3" max="3" width="14.08203125" bestFit="1" customWidth="1"/>
    <col min="4" max="4" width="28.5" customWidth="1"/>
    <col min="5" max="5" width="17.08203125" customWidth="1"/>
    <col min="6" max="7" width="13.1640625" bestFit="1" customWidth="1"/>
  </cols>
  <sheetData>
    <row r="2" spans="1:3" x14ac:dyDescent="0.35">
      <c r="A2" s="14" t="s">
        <v>10</v>
      </c>
      <c r="B2" s="14" t="s">
        <v>11</v>
      </c>
    </row>
    <row r="3" spans="1:3" ht="16" thickBot="1" x14ac:dyDescent="0.4">
      <c r="B3" s="11" t="s">
        <v>17</v>
      </c>
      <c r="C3" s="15" t="s">
        <v>20</v>
      </c>
    </row>
    <row r="4" spans="1:3" ht="16" thickBot="1" x14ac:dyDescent="0.4">
      <c r="B4" s="7" t="s">
        <v>43</v>
      </c>
      <c r="C4" s="16">
        <v>20.9</v>
      </c>
    </row>
    <row r="5" spans="1:3" ht="16" thickBot="1" x14ac:dyDescent="0.4">
      <c r="B5" s="8" t="s">
        <v>12</v>
      </c>
      <c r="C5" s="17">
        <v>4</v>
      </c>
    </row>
    <row r="6" spans="1:3" ht="16" thickBot="1" x14ac:dyDescent="0.4">
      <c r="B6" s="8" t="s">
        <v>13</v>
      </c>
      <c r="C6" s="17">
        <v>3.2</v>
      </c>
    </row>
    <row r="7" spans="1:3" ht="16" thickBot="1" x14ac:dyDescent="0.4">
      <c r="B7" s="9" t="s">
        <v>14</v>
      </c>
      <c r="C7" s="18">
        <f>C4+C5+C6</f>
        <v>28.099999999999998</v>
      </c>
    </row>
    <row r="8" spans="1:3" x14ac:dyDescent="0.35">
      <c r="C8" s="15"/>
    </row>
    <row r="9" spans="1:3" ht="16" thickBot="1" x14ac:dyDescent="0.4">
      <c r="B9" s="12" t="s">
        <v>18</v>
      </c>
      <c r="C9" s="15" t="s">
        <v>20</v>
      </c>
    </row>
    <row r="10" spans="1:3" ht="16" thickBot="1" x14ac:dyDescent="0.4">
      <c r="B10" s="7" t="s">
        <v>15</v>
      </c>
      <c r="C10" s="16">
        <v>9.1</v>
      </c>
    </row>
    <row r="11" spans="1:3" ht="16" thickBot="1" x14ac:dyDescent="0.4">
      <c r="B11" s="8" t="s">
        <v>16</v>
      </c>
      <c r="C11" s="17">
        <v>3.4</v>
      </c>
    </row>
    <row r="12" spans="1:3" ht="16" thickBot="1" x14ac:dyDescent="0.4">
      <c r="B12" s="9" t="s">
        <v>14</v>
      </c>
      <c r="C12" s="18">
        <f>C10+C11</f>
        <v>12.5</v>
      </c>
    </row>
    <row r="14" spans="1:3" x14ac:dyDescent="0.35">
      <c r="A14" t="s">
        <v>21</v>
      </c>
      <c r="B14" s="11" t="s">
        <v>19</v>
      </c>
      <c r="C14" s="19">
        <f>C7-C12</f>
        <v>15.599999999999998</v>
      </c>
    </row>
    <row r="15" spans="1:3" ht="31" x14ac:dyDescent="0.35">
      <c r="A15" t="s">
        <v>22</v>
      </c>
      <c r="B15" s="21" t="s">
        <v>23</v>
      </c>
    </row>
    <row r="16" spans="1:3" x14ac:dyDescent="0.35">
      <c r="B16" s="21"/>
    </row>
    <row r="17" spans="1:7" x14ac:dyDescent="0.35">
      <c r="A17" t="s">
        <v>24</v>
      </c>
      <c r="B17" s="21" t="s">
        <v>25</v>
      </c>
    </row>
    <row r="18" spans="1:7" x14ac:dyDescent="0.35">
      <c r="B18" s="22" t="s">
        <v>26</v>
      </c>
      <c r="C18">
        <v>40.299999999999997</v>
      </c>
    </row>
    <row r="19" spans="1:7" x14ac:dyDescent="0.35">
      <c r="B19" s="22" t="s">
        <v>19</v>
      </c>
      <c r="C19">
        <f>C14</f>
        <v>15.599999999999998</v>
      </c>
    </row>
    <row r="20" spans="1:7" x14ac:dyDescent="0.35">
      <c r="B20" s="20" t="s">
        <v>27</v>
      </c>
      <c r="C20" s="13">
        <f>C18-C19</f>
        <v>24.7</v>
      </c>
    </row>
    <row r="21" spans="1:7" x14ac:dyDescent="0.35">
      <c r="B21" s="21"/>
    </row>
    <row r="22" spans="1:7" ht="46.5" x14ac:dyDescent="0.35">
      <c r="A22" t="s">
        <v>29</v>
      </c>
      <c r="B22" s="21" t="s">
        <v>28</v>
      </c>
    </row>
    <row r="24" spans="1:7" x14ac:dyDescent="0.35">
      <c r="A24" s="14" t="s">
        <v>30</v>
      </c>
      <c r="B24" s="14" t="s">
        <v>31</v>
      </c>
    </row>
    <row r="25" spans="1:7" x14ac:dyDescent="0.35">
      <c r="A25" s="13"/>
      <c r="B25" s="13"/>
    </row>
    <row r="26" spans="1:7" s="26" customFormat="1" x14ac:dyDescent="0.35">
      <c r="A26" s="45" t="s">
        <v>21</v>
      </c>
      <c r="B26" s="26" t="s">
        <v>56</v>
      </c>
    </row>
    <row r="27" spans="1:7" s="26" customFormat="1" x14ac:dyDescent="0.35">
      <c r="B27" s="26" t="s">
        <v>57</v>
      </c>
    </row>
    <row r="28" spans="1:7" x14ac:dyDescent="0.35">
      <c r="A28" s="13"/>
      <c r="B28" s="13"/>
    </row>
    <row r="29" spans="1:7" x14ac:dyDescent="0.35">
      <c r="A29" s="13"/>
      <c r="B29" s="13"/>
    </row>
    <row r="30" spans="1:7" x14ac:dyDescent="0.35">
      <c r="A30" s="13" t="s">
        <v>22</v>
      </c>
      <c r="B30" s="13" t="s">
        <v>48</v>
      </c>
    </row>
    <row r="31" spans="1:7" x14ac:dyDescent="0.35">
      <c r="B31" s="1"/>
      <c r="C31" s="2" t="s">
        <v>1</v>
      </c>
      <c r="D31" s="2" t="s">
        <v>2</v>
      </c>
      <c r="E31" s="2" t="s">
        <v>3</v>
      </c>
      <c r="F31" s="2" t="s">
        <v>4</v>
      </c>
      <c r="G31" s="2" t="s">
        <v>5</v>
      </c>
    </row>
    <row r="32" spans="1:7" x14ac:dyDescent="0.35">
      <c r="B32" s="10"/>
      <c r="C32" s="2"/>
      <c r="D32" s="2">
        <v>1</v>
      </c>
      <c r="E32" s="2">
        <v>2</v>
      </c>
      <c r="F32" s="2">
        <v>3</v>
      </c>
      <c r="G32" s="2">
        <v>4</v>
      </c>
    </row>
    <row r="33" spans="1:7" x14ac:dyDescent="0.35">
      <c r="B33" s="1" t="s">
        <v>0</v>
      </c>
      <c r="C33" s="3">
        <v>1000000</v>
      </c>
      <c r="D33" s="3">
        <f>C33+(C33*0.05)</f>
        <v>1050000</v>
      </c>
      <c r="E33" s="3">
        <f>D33+(D33*0.05)</f>
        <v>1102500</v>
      </c>
      <c r="F33" s="3">
        <f>E33+(E33*0.05)</f>
        <v>1157625</v>
      </c>
      <c r="G33" s="3">
        <f>F33+(F33*0.05)</f>
        <v>1215506.25</v>
      </c>
    </row>
    <row r="34" spans="1:7" x14ac:dyDescent="0.35">
      <c r="B34" s="10" t="s">
        <v>6</v>
      </c>
      <c r="C34" s="2"/>
      <c r="D34" s="2"/>
      <c r="E34" s="2"/>
      <c r="F34" s="2"/>
      <c r="G34" s="2"/>
    </row>
    <row r="35" spans="1:7" x14ac:dyDescent="0.35">
      <c r="B35" s="1" t="s">
        <v>7</v>
      </c>
      <c r="C35" s="4">
        <f>C33*0.1</f>
        <v>100000</v>
      </c>
      <c r="D35" s="4">
        <f t="shared" ref="D35:G35" si="0">D33*0.1</f>
        <v>105000</v>
      </c>
      <c r="E35" s="4">
        <f t="shared" si="0"/>
        <v>110250</v>
      </c>
      <c r="F35" s="4">
        <f t="shared" si="0"/>
        <v>115762.5</v>
      </c>
      <c r="G35" s="4">
        <f t="shared" si="0"/>
        <v>121550.625</v>
      </c>
    </row>
    <row r="36" spans="1:7" x14ac:dyDescent="0.35">
      <c r="B36" s="1" t="s">
        <v>8</v>
      </c>
      <c r="C36" s="4">
        <f>C33*0.15</f>
        <v>150000</v>
      </c>
      <c r="D36" s="4">
        <f t="shared" ref="D36:G36" si="1">D33*0.15</f>
        <v>157500</v>
      </c>
      <c r="E36" s="4">
        <f t="shared" si="1"/>
        <v>165375</v>
      </c>
      <c r="F36" s="4">
        <f t="shared" si="1"/>
        <v>173643.75</v>
      </c>
      <c r="G36" s="4">
        <f t="shared" si="1"/>
        <v>182325.9375</v>
      </c>
    </row>
    <row r="37" spans="1:7" x14ac:dyDescent="0.35">
      <c r="B37" s="5" t="s">
        <v>9</v>
      </c>
      <c r="C37" s="6">
        <f>C33-C35-C36</f>
        <v>750000</v>
      </c>
      <c r="D37" s="6">
        <f t="shared" ref="D37:G37" si="2">D33-D35-D36</f>
        <v>787500</v>
      </c>
      <c r="E37" s="6">
        <f t="shared" si="2"/>
        <v>826875</v>
      </c>
      <c r="F37" s="6">
        <f t="shared" si="2"/>
        <v>868218.75</v>
      </c>
      <c r="G37" s="6">
        <f t="shared" si="2"/>
        <v>911629.6875</v>
      </c>
    </row>
    <row r="39" spans="1:7" x14ac:dyDescent="0.35">
      <c r="B39" t="s">
        <v>49</v>
      </c>
      <c r="C39" s="33">
        <v>0.09</v>
      </c>
    </row>
    <row r="41" spans="1:7" x14ac:dyDescent="0.35">
      <c r="B41" t="s">
        <v>50</v>
      </c>
      <c r="C41" s="32">
        <f>C37</f>
        <v>750000</v>
      </c>
      <c r="D41" s="34">
        <f>D37*(1+$C$39)^-D32</f>
        <v>722477.06422018341</v>
      </c>
      <c r="E41" s="34">
        <f>E37*(1+$C$39)^-E32</f>
        <v>695964.14443228673</v>
      </c>
      <c r="F41" s="34">
        <f>F37*(1+$C$39)^-F32</f>
        <v>670424.17582926713</v>
      </c>
      <c r="G41" s="34">
        <f>G37*(1+$C$39)^-G32</f>
        <v>645821.45378048648</v>
      </c>
    </row>
    <row r="42" spans="1:7" x14ac:dyDescent="0.35">
      <c r="B42" s="13" t="s">
        <v>51</v>
      </c>
      <c r="C42" s="35">
        <f>C41+D41+E41+F41+G41</f>
        <v>3484686.8382622236</v>
      </c>
    </row>
    <row r="43" spans="1:7" x14ac:dyDescent="0.35">
      <c r="A43" s="37" t="s">
        <v>22</v>
      </c>
      <c r="B43" s="44" t="s">
        <v>58</v>
      </c>
      <c r="C43" s="35">
        <v>3500000</v>
      </c>
    </row>
    <row r="44" spans="1:7" x14ac:dyDescent="0.35">
      <c r="A44" s="37"/>
      <c r="B44" s="44"/>
      <c r="C44" s="35"/>
    </row>
    <row r="45" spans="1:7" x14ac:dyDescent="0.35">
      <c r="A45" s="37" t="s">
        <v>24</v>
      </c>
      <c r="B45" s="44" t="s">
        <v>59</v>
      </c>
      <c r="C45" s="35"/>
    </row>
    <row r="46" spans="1:7" x14ac:dyDescent="0.35">
      <c r="A46" s="37"/>
      <c r="B46" s="13" t="s">
        <v>101</v>
      </c>
    </row>
    <row r="47" spans="1:7" x14ac:dyDescent="0.35">
      <c r="A47" s="37"/>
      <c r="B47" s="40" t="s">
        <v>44</v>
      </c>
      <c r="C47" s="39" t="s">
        <v>102</v>
      </c>
      <c r="D47" s="40" t="s">
        <v>55</v>
      </c>
      <c r="E47" s="39" t="s">
        <v>102</v>
      </c>
    </row>
    <row r="48" spans="1:7" x14ac:dyDescent="0.35">
      <c r="A48" s="37"/>
      <c r="B48" s="41" t="s">
        <v>32</v>
      </c>
      <c r="C48" s="41"/>
      <c r="D48" s="41" t="s">
        <v>33</v>
      </c>
      <c r="E48" s="41"/>
    </row>
    <row r="49" spans="1:5" x14ac:dyDescent="0.35">
      <c r="A49" s="37"/>
      <c r="B49" s="40" t="s">
        <v>45</v>
      </c>
      <c r="C49" s="42">
        <v>1370</v>
      </c>
      <c r="D49" s="42" t="s">
        <v>34</v>
      </c>
      <c r="E49" s="42">
        <v>800</v>
      </c>
    </row>
    <row r="50" spans="1:5" x14ac:dyDescent="0.35">
      <c r="A50" s="37"/>
      <c r="B50" s="40" t="s">
        <v>46</v>
      </c>
      <c r="C50" s="42">
        <v>1120</v>
      </c>
      <c r="D50" s="42" t="s">
        <v>35</v>
      </c>
      <c r="E50" s="42">
        <v>1390</v>
      </c>
    </row>
    <row r="51" spans="1:5" x14ac:dyDescent="0.35">
      <c r="A51" s="37"/>
      <c r="B51" s="40"/>
      <c r="C51" s="42"/>
      <c r="D51" s="42"/>
      <c r="E51" s="42"/>
    </row>
    <row r="52" spans="1:5" x14ac:dyDescent="0.35">
      <c r="A52" s="37"/>
      <c r="B52" s="41" t="s">
        <v>36</v>
      </c>
      <c r="C52" s="42"/>
      <c r="D52" s="42"/>
      <c r="E52" s="42"/>
    </row>
    <row r="53" spans="1:5" x14ac:dyDescent="0.35">
      <c r="A53" s="37"/>
      <c r="B53" s="40" t="s">
        <v>37</v>
      </c>
      <c r="C53" s="42">
        <v>190</v>
      </c>
      <c r="D53" s="43" t="s">
        <v>38</v>
      </c>
      <c r="E53" s="42"/>
    </row>
    <row r="54" spans="1:5" x14ac:dyDescent="0.35">
      <c r="A54" s="37"/>
      <c r="B54" s="40" t="s">
        <v>39</v>
      </c>
      <c r="C54" s="42">
        <v>350</v>
      </c>
      <c r="D54" s="42" t="s">
        <v>40</v>
      </c>
      <c r="E54" s="42">
        <v>670</v>
      </c>
    </row>
    <row r="55" spans="1:5" x14ac:dyDescent="0.35">
      <c r="A55" s="37"/>
      <c r="B55" s="40" t="s">
        <v>41</v>
      </c>
      <c r="C55" s="42">
        <v>80</v>
      </c>
      <c r="D55" s="42" t="s">
        <v>42</v>
      </c>
      <c r="E55" s="42">
        <v>250</v>
      </c>
    </row>
    <row r="56" spans="1:5" x14ac:dyDescent="0.35">
      <c r="A56" s="37"/>
      <c r="B56" s="40" t="s">
        <v>14</v>
      </c>
      <c r="C56" s="42">
        <f>C49+C50+C53+C54+C55</f>
        <v>3110</v>
      </c>
      <c r="D56" s="42" t="s">
        <v>14</v>
      </c>
      <c r="E56" s="42">
        <f>E49+E50+E54+E55</f>
        <v>3110</v>
      </c>
    </row>
    <row r="57" spans="1:5" x14ac:dyDescent="0.35">
      <c r="A57" s="37"/>
      <c r="B57" s="44"/>
      <c r="C57" s="35"/>
    </row>
    <row r="58" spans="1:5" x14ac:dyDescent="0.35">
      <c r="A58" s="13" t="s">
        <v>29</v>
      </c>
      <c r="B58" s="27" t="s">
        <v>19</v>
      </c>
      <c r="C58" s="72"/>
      <c r="D58" s="72"/>
      <c r="E58" s="72"/>
    </row>
    <row r="59" spans="1:5" x14ac:dyDescent="0.35">
      <c r="A59" s="37"/>
      <c r="B59" s="40"/>
      <c r="C59" s="52" t="s">
        <v>103</v>
      </c>
      <c r="D59" s="52" t="s">
        <v>104</v>
      </c>
      <c r="E59" s="52" t="s">
        <v>19</v>
      </c>
    </row>
    <row r="60" spans="1:5" x14ac:dyDescent="0.35">
      <c r="A60" s="37"/>
      <c r="B60" s="40" t="s">
        <v>105</v>
      </c>
      <c r="C60" s="52">
        <v>1370</v>
      </c>
      <c r="D60" s="52">
        <v>1800</v>
      </c>
      <c r="E60" s="52">
        <f>D60-C60</f>
        <v>430</v>
      </c>
    </row>
    <row r="61" spans="1:5" x14ac:dyDescent="0.35">
      <c r="A61" s="37"/>
      <c r="B61" s="40" t="s">
        <v>46</v>
      </c>
      <c r="C61" s="52">
        <v>1120</v>
      </c>
      <c r="D61" s="52">
        <v>1120</v>
      </c>
      <c r="E61" s="52">
        <f t="shared" ref="E61:E67" si="3">D61-C61</f>
        <v>0</v>
      </c>
    </row>
    <row r="62" spans="1:5" x14ac:dyDescent="0.35">
      <c r="A62" s="37"/>
      <c r="B62" s="40" t="s">
        <v>37</v>
      </c>
      <c r="C62" s="52">
        <v>190</v>
      </c>
      <c r="D62" s="52">
        <v>170</v>
      </c>
      <c r="E62" s="52">
        <f t="shared" si="3"/>
        <v>-20</v>
      </c>
    </row>
    <row r="63" spans="1:5" x14ac:dyDescent="0.35">
      <c r="A63" s="37"/>
      <c r="B63" s="40" t="s">
        <v>39</v>
      </c>
      <c r="C63" s="52">
        <v>350</v>
      </c>
      <c r="D63" s="52">
        <v>330</v>
      </c>
      <c r="E63" s="52">
        <f t="shared" si="3"/>
        <v>-20</v>
      </c>
    </row>
    <row r="64" spans="1:5" x14ac:dyDescent="0.35">
      <c r="A64" s="37"/>
      <c r="B64" s="40" t="s">
        <v>41</v>
      </c>
      <c r="C64" s="52">
        <v>80</v>
      </c>
      <c r="D64" s="52">
        <v>80</v>
      </c>
      <c r="E64" s="52">
        <f t="shared" si="3"/>
        <v>0</v>
      </c>
    </row>
    <row r="65" spans="1:5" x14ac:dyDescent="0.35">
      <c r="B65" s="40" t="s">
        <v>40</v>
      </c>
      <c r="C65" s="52">
        <v>-670</v>
      </c>
      <c r="D65" s="52">
        <v>-670</v>
      </c>
      <c r="E65" s="52">
        <f t="shared" si="3"/>
        <v>0</v>
      </c>
    </row>
    <row r="66" spans="1:5" x14ac:dyDescent="0.35">
      <c r="B66" s="40" t="s">
        <v>106</v>
      </c>
      <c r="C66" s="52">
        <v>-250</v>
      </c>
      <c r="D66" s="52">
        <v>-250</v>
      </c>
      <c r="E66" s="52">
        <f t="shared" si="3"/>
        <v>0</v>
      </c>
    </row>
    <row r="67" spans="1:5" x14ac:dyDescent="0.35">
      <c r="B67" s="40" t="s">
        <v>107</v>
      </c>
      <c r="C67" s="52"/>
      <c r="D67" s="52">
        <v>-50</v>
      </c>
      <c r="E67" s="52">
        <f t="shared" si="3"/>
        <v>-50</v>
      </c>
    </row>
    <row r="68" spans="1:5" x14ac:dyDescent="0.35">
      <c r="B68" s="76" t="s">
        <v>14</v>
      </c>
      <c r="C68" s="77">
        <f>SUM(C60:C67)</f>
        <v>2190</v>
      </c>
      <c r="D68" s="77">
        <f>SUM(D60:D67)</f>
        <v>2530</v>
      </c>
      <c r="E68" s="77">
        <f>SUM(E60:E67)</f>
        <v>340</v>
      </c>
    </row>
    <row r="69" spans="1:5" x14ac:dyDescent="0.35">
      <c r="A69" s="73"/>
      <c r="B69" s="74"/>
      <c r="C69" s="75"/>
      <c r="D69" s="78"/>
      <c r="E69" s="75"/>
    </row>
    <row r="70" spans="1:5" x14ac:dyDescent="0.35">
      <c r="B70" s="13"/>
      <c r="D70" s="13"/>
      <c r="E70" s="29"/>
    </row>
    <row r="71" spans="1:5" x14ac:dyDescent="0.35">
      <c r="B71" s="13" t="s">
        <v>60</v>
      </c>
    </row>
    <row r="72" spans="1:5" x14ac:dyDescent="0.35">
      <c r="A72" s="14" t="s">
        <v>63</v>
      </c>
      <c r="B72" t="s">
        <v>52</v>
      </c>
      <c r="C72" s="34">
        <v>8000000</v>
      </c>
    </row>
    <row r="73" spans="1:5" x14ac:dyDescent="0.35">
      <c r="A73" s="14"/>
      <c r="B73" s="79" t="s">
        <v>47</v>
      </c>
      <c r="C73" s="34">
        <v>2190000</v>
      </c>
    </row>
    <row r="74" spans="1:5" x14ac:dyDescent="0.35">
      <c r="B74" t="s">
        <v>19</v>
      </c>
      <c r="C74" s="36">
        <v>340000</v>
      </c>
    </row>
    <row r="75" spans="1:5" x14ac:dyDescent="0.35">
      <c r="B75" s="11" t="s">
        <v>25</v>
      </c>
      <c r="C75" s="38">
        <f>C72-C73-C74</f>
        <v>5470000</v>
      </c>
    </row>
    <row r="77" spans="1:5" x14ac:dyDescent="0.35">
      <c r="B77" s="13" t="s">
        <v>61</v>
      </c>
      <c r="C77" s="13"/>
    </row>
    <row r="78" spans="1:5" x14ac:dyDescent="0.35">
      <c r="B78" s="37" t="s">
        <v>53</v>
      </c>
      <c r="C78" s="38">
        <f>C43</f>
        <v>3500000</v>
      </c>
    </row>
    <row r="79" spans="1:5" x14ac:dyDescent="0.35">
      <c r="B79" s="37" t="s">
        <v>54</v>
      </c>
      <c r="C79" s="38">
        <f>C75-C78</f>
        <v>1970000</v>
      </c>
    </row>
    <row r="81" spans="1:7" x14ac:dyDescent="0.35">
      <c r="B81" s="13" t="s">
        <v>62</v>
      </c>
    </row>
    <row r="84" spans="1:7" x14ac:dyDescent="0.35">
      <c r="B84" s="14" t="s">
        <v>100</v>
      </c>
    </row>
    <row r="85" spans="1:7" ht="16" thickBot="1" x14ac:dyDescent="0.4"/>
    <row r="86" spans="1:7" ht="16" thickBot="1" x14ac:dyDescent="0.4">
      <c r="B86" s="47" t="s">
        <v>64</v>
      </c>
      <c r="C86" s="48" t="s">
        <v>47</v>
      </c>
      <c r="D86" s="48" t="s">
        <v>65</v>
      </c>
      <c r="E86" s="48" t="s">
        <v>71</v>
      </c>
    </row>
    <row r="87" spans="1:7" ht="16" thickBot="1" x14ac:dyDescent="0.4">
      <c r="A87" s="13" t="s">
        <v>21</v>
      </c>
      <c r="B87" s="23" t="s">
        <v>66</v>
      </c>
      <c r="C87" s="30">
        <v>800000</v>
      </c>
      <c r="D87" s="17" t="s">
        <v>67</v>
      </c>
      <c r="E87" s="28">
        <v>800000</v>
      </c>
    </row>
    <row r="88" spans="1:7" ht="16" thickBot="1" x14ac:dyDescent="0.4">
      <c r="B88" s="23" t="s">
        <v>68</v>
      </c>
      <c r="C88" s="65">
        <v>1000000</v>
      </c>
      <c r="D88" s="17" t="s">
        <v>67</v>
      </c>
      <c r="E88" s="24" t="s">
        <v>67</v>
      </c>
    </row>
    <row r="89" spans="1:7" ht="16" thickBot="1" x14ac:dyDescent="0.4">
      <c r="B89" s="23" t="s">
        <v>54</v>
      </c>
      <c r="C89" s="30">
        <v>700000</v>
      </c>
      <c r="D89" s="17" t="s">
        <v>67</v>
      </c>
      <c r="E89" s="24" t="s">
        <v>67</v>
      </c>
      <c r="F89" s="39" t="s">
        <v>5</v>
      </c>
      <c r="G89" s="39" t="s">
        <v>76</v>
      </c>
    </row>
    <row r="90" spans="1:7" ht="16" thickBot="1" x14ac:dyDescent="0.4">
      <c r="B90" s="23" t="s">
        <v>69</v>
      </c>
      <c r="C90" s="66">
        <f>C87+C88+C89</f>
        <v>2500000</v>
      </c>
      <c r="D90" s="17" t="s">
        <v>70</v>
      </c>
      <c r="E90" s="24" t="s">
        <v>67</v>
      </c>
      <c r="F90" s="52">
        <v>1600000</v>
      </c>
      <c r="G90" s="52">
        <v>1700000</v>
      </c>
    </row>
    <row r="91" spans="1:7" ht="16" thickBot="1" x14ac:dyDescent="0.4">
      <c r="F91" s="53">
        <v>0.65</v>
      </c>
      <c r="G91" s="53">
        <v>0.66</v>
      </c>
    </row>
    <row r="92" spans="1:7" ht="16" thickBot="1" x14ac:dyDescent="0.4">
      <c r="B92" s="47" t="s">
        <v>72</v>
      </c>
      <c r="C92" s="25" t="s">
        <v>47</v>
      </c>
      <c r="D92" s="25" t="s">
        <v>65</v>
      </c>
      <c r="E92" s="25" t="s">
        <v>71</v>
      </c>
      <c r="F92" s="52">
        <f t="shared" ref="D92:G103" si="4">F90*F91</f>
        <v>1040000</v>
      </c>
      <c r="G92" s="52">
        <f t="shared" si="4"/>
        <v>1122000</v>
      </c>
    </row>
    <row r="93" spans="1:7" ht="16" thickBot="1" x14ac:dyDescent="0.4">
      <c r="B93" s="23" t="s">
        <v>73</v>
      </c>
      <c r="C93" s="28">
        <v>600000</v>
      </c>
      <c r="D93" s="17" t="s">
        <v>67</v>
      </c>
      <c r="E93" s="24" t="s">
        <v>67</v>
      </c>
      <c r="F93" s="54">
        <v>318000</v>
      </c>
      <c r="G93" s="54">
        <v>310000</v>
      </c>
    </row>
    <row r="94" spans="1:7" ht="16" thickBot="1" x14ac:dyDescent="0.4">
      <c r="B94" s="23" t="s">
        <v>74</v>
      </c>
      <c r="C94" s="28">
        <v>900000</v>
      </c>
      <c r="D94" s="17" t="s">
        <v>67</v>
      </c>
      <c r="E94" s="24" t="s">
        <v>67</v>
      </c>
      <c r="F94" s="1"/>
      <c r="G94" s="51">
        <v>200000</v>
      </c>
    </row>
    <row r="95" spans="1:7" ht="16" thickBot="1" x14ac:dyDescent="0.4">
      <c r="B95" s="23" t="s">
        <v>54</v>
      </c>
      <c r="C95" s="28">
        <v>200000</v>
      </c>
      <c r="D95" s="17" t="s">
        <v>67</v>
      </c>
      <c r="E95" s="24" t="s">
        <v>67</v>
      </c>
      <c r="F95" s="55">
        <f t="shared" ref="D95:F106" si="5">F92-F93</f>
        <v>722000</v>
      </c>
      <c r="G95" s="55">
        <f>G92-G93+G94</f>
        <v>1012000</v>
      </c>
    </row>
    <row r="96" spans="1:7" ht="16" thickBot="1" x14ac:dyDescent="0.4">
      <c r="B96" s="50" t="s">
        <v>69</v>
      </c>
      <c r="C96" s="49">
        <f>C93+C94+C95</f>
        <v>1700000</v>
      </c>
      <c r="D96" s="62">
        <v>1300000</v>
      </c>
      <c r="E96" s="24" t="s">
        <v>67</v>
      </c>
      <c r="F96" s="32"/>
      <c r="G96" s="32"/>
    </row>
    <row r="97" spans="1:7" x14ac:dyDescent="0.35">
      <c r="F97">
        <v>4</v>
      </c>
      <c r="G97">
        <v>5</v>
      </c>
    </row>
    <row r="98" spans="1:7" x14ac:dyDescent="0.35">
      <c r="B98" s="27" t="s">
        <v>80</v>
      </c>
    </row>
    <row r="99" spans="1:7" x14ac:dyDescent="0.35">
      <c r="F99" s="32">
        <f>F95*(1+$C$109)^-F97</f>
        <v>412805.84331817011</v>
      </c>
      <c r="G99" s="32">
        <f>G95*(1+$C$109)^-G97</f>
        <v>503142.85612186935</v>
      </c>
    </row>
    <row r="100" spans="1:7" x14ac:dyDescent="0.35">
      <c r="B100" s="40" t="s">
        <v>75</v>
      </c>
      <c r="C100" s="39" t="s">
        <v>2</v>
      </c>
      <c r="D100" s="39" t="s">
        <v>3</v>
      </c>
      <c r="E100" s="39" t="s">
        <v>4</v>
      </c>
    </row>
    <row r="101" spans="1:7" x14ac:dyDescent="0.35">
      <c r="B101" s="40" t="s">
        <v>77</v>
      </c>
      <c r="C101" s="52">
        <v>1100000</v>
      </c>
      <c r="D101" s="52">
        <v>1300000</v>
      </c>
      <c r="E101" s="52">
        <v>1500000</v>
      </c>
    </row>
    <row r="102" spans="1:7" x14ac:dyDescent="0.35">
      <c r="B102" s="40" t="s">
        <v>78</v>
      </c>
      <c r="C102" s="53">
        <v>0.6</v>
      </c>
      <c r="D102" s="53">
        <v>0.62</v>
      </c>
      <c r="E102" s="53">
        <v>0.64</v>
      </c>
    </row>
    <row r="103" spans="1:7" x14ac:dyDescent="0.35">
      <c r="A103" s="13" t="s">
        <v>22</v>
      </c>
      <c r="B103" s="40" t="s">
        <v>81</v>
      </c>
      <c r="C103" s="52">
        <f>C101*C102</f>
        <v>660000</v>
      </c>
      <c r="D103" s="52">
        <f t="shared" si="4"/>
        <v>806000</v>
      </c>
      <c r="E103" s="52">
        <f t="shared" si="4"/>
        <v>960000</v>
      </c>
    </row>
    <row r="104" spans="1:7" x14ac:dyDescent="0.35">
      <c r="B104" s="40" t="s">
        <v>79</v>
      </c>
      <c r="C104" s="54">
        <v>320000</v>
      </c>
      <c r="D104" s="54">
        <v>320000</v>
      </c>
      <c r="E104" s="54">
        <v>320000</v>
      </c>
    </row>
    <row r="105" spans="1:7" x14ac:dyDescent="0.35">
      <c r="B105" s="40" t="s">
        <v>82</v>
      </c>
      <c r="C105" s="1"/>
      <c r="D105" s="1"/>
      <c r="E105" s="1"/>
    </row>
    <row r="106" spans="1:7" x14ac:dyDescent="0.35">
      <c r="B106" s="1" t="s">
        <v>83</v>
      </c>
      <c r="C106" s="55">
        <f>C103-C104</f>
        <v>340000</v>
      </c>
      <c r="D106" s="55">
        <f t="shared" si="5"/>
        <v>486000</v>
      </c>
      <c r="E106" s="55">
        <f t="shared" si="5"/>
        <v>640000</v>
      </c>
    </row>
    <row r="107" spans="1:7" x14ac:dyDescent="0.35">
      <c r="B107" s="56"/>
      <c r="C107" s="32"/>
      <c r="D107" s="32"/>
      <c r="E107" s="32"/>
    </row>
    <row r="108" spans="1:7" x14ac:dyDescent="0.35">
      <c r="B108" s="57" t="s">
        <v>86</v>
      </c>
      <c r="C108">
        <v>1</v>
      </c>
      <c r="D108">
        <v>2</v>
      </c>
      <c r="E108">
        <v>3</v>
      </c>
    </row>
    <row r="109" spans="1:7" x14ac:dyDescent="0.35">
      <c r="B109" s="57" t="s">
        <v>84</v>
      </c>
      <c r="C109" s="31">
        <v>0.15</v>
      </c>
    </row>
    <row r="110" spans="1:7" x14ac:dyDescent="0.35">
      <c r="B110" s="57" t="s">
        <v>85</v>
      </c>
      <c r="C110" s="32">
        <f>C106*(1+$C$109)^-C108</f>
        <v>295652.17391304352</v>
      </c>
      <c r="D110" s="32">
        <f>D106*(1+$C$109)^-D108</f>
        <v>367485.82230623823</v>
      </c>
      <c r="E110" s="32">
        <f>E106*(1+$C$109)^-E108</f>
        <v>420810.3887564725</v>
      </c>
    </row>
    <row r="111" spans="1:7" x14ac:dyDescent="0.35">
      <c r="A111" s="11" t="s">
        <v>24</v>
      </c>
      <c r="B111" s="57" t="s">
        <v>87</v>
      </c>
      <c r="C111" s="32">
        <f>C110+D110+E110+F99+G99</f>
        <v>1999897.0844157937</v>
      </c>
    </row>
    <row r="112" spans="1:7" x14ac:dyDescent="0.35">
      <c r="B112" s="58" t="s">
        <v>88</v>
      </c>
      <c r="C112" s="59">
        <v>2000000</v>
      </c>
    </row>
    <row r="114" spans="2:5" x14ac:dyDescent="0.35">
      <c r="B114" s="60" t="s">
        <v>89</v>
      </c>
    </row>
    <row r="116" spans="2:5" x14ac:dyDescent="0.35">
      <c r="C116" s="15" t="s">
        <v>90</v>
      </c>
      <c r="D116" s="15" t="s">
        <v>91</v>
      </c>
    </row>
    <row r="117" spans="2:5" x14ac:dyDescent="0.35">
      <c r="B117" t="s">
        <v>47</v>
      </c>
      <c r="C117" s="36">
        <f>C90</f>
        <v>2500000</v>
      </c>
      <c r="D117" s="36">
        <f>C96</f>
        <v>1700000</v>
      </c>
    </row>
    <row r="118" spans="2:5" x14ac:dyDescent="0.35">
      <c r="B118" t="s">
        <v>92</v>
      </c>
      <c r="C118" s="61">
        <f>C112</f>
        <v>2000000</v>
      </c>
      <c r="D118" s="71">
        <f>D96</f>
        <v>1300000</v>
      </c>
    </row>
    <row r="119" spans="2:5" x14ac:dyDescent="0.35">
      <c r="B119" s="11" t="s">
        <v>93</v>
      </c>
      <c r="C119" s="63">
        <f>C117-C118</f>
        <v>500000</v>
      </c>
      <c r="D119" s="63">
        <f>D117-D118</f>
        <v>400000</v>
      </c>
    </row>
    <row r="122" spans="2:5" x14ac:dyDescent="0.35">
      <c r="B122" s="11" t="s">
        <v>94</v>
      </c>
      <c r="C122" s="64"/>
      <c r="D122" s="64"/>
    </row>
    <row r="123" spans="2:5" x14ac:dyDescent="0.35">
      <c r="C123" s="36"/>
      <c r="D123" s="36"/>
    </row>
    <row r="124" spans="2:5" ht="16" thickBot="1" x14ac:dyDescent="0.4">
      <c r="B124" s="68" t="s">
        <v>90</v>
      </c>
      <c r="C124" s="46"/>
    </row>
    <row r="125" spans="2:5" ht="31.5" thickBot="1" x14ac:dyDescent="0.4">
      <c r="B125" s="47" t="s">
        <v>64</v>
      </c>
      <c r="C125" s="69" t="s">
        <v>47</v>
      </c>
      <c r="D125" s="69" t="s">
        <v>93</v>
      </c>
      <c r="E125" s="69" t="s">
        <v>95</v>
      </c>
    </row>
    <row r="126" spans="2:5" ht="16" thickBot="1" x14ac:dyDescent="0.4">
      <c r="B126" s="23" t="s">
        <v>66</v>
      </c>
      <c r="C126" s="28">
        <v>800000</v>
      </c>
      <c r="D126" s="67"/>
      <c r="E126" s="62">
        <v>800000</v>
      </c>
    </row>
    <row r="127" spans="2:5" ht="16" thickBot="1" x14ac:dyDescent="0.4">
      <c r="B127" s="23" t="s">
        <v>68</v>
      </c>
      <c r="C127" s="67">
        <v>1000000</v>
      </c>
      <c r="D127" s="67"/>
      <c r="E127" s="62">
        <f>C127</f>
        <v>1000000</v>
      </c>
    </row>
    <row r="128" spans="2:5" ht="16" thickBot="1" x14ac:dyDescent="0.4">
      <c r="B128" s="23" t="s">
        <v>54</v>
      </c>
      <c r="C128" s="28">
        <v>700000</v>
      </c>
      <c r="D128" s="67">
        <v>500000</v>
      </c>
      <c r="E128" s="62">
        <f>C128-D128</f>
        <v>200000</v>
      </c>
    </row>
    <row r="129" spans="2:5" ht="16" thickBot="1" x14ac:dyDescent="0.4">
      <c r="B129" s="23" t="s">
        <v>69</v>
      </c>
      <c r="C129" s="49">
        <f>C126+C127+C128</f>
        <v>2500000</v>
      </c>
      <c r="D129" s="62">
        <f>D128</f>
        <v>500000</v>
      </c>
      <c r="E129" s="62">
        <f>C129-D129</f>
        <v>2000000</v>
      </c>
    </row>
    <row r="130" spans="2:5" x14ac:dyDescent="0.35">
      <c r="C130" s="15"/>
      <c r="D130" s="15"/>
      <c r="E130" s="15"/>
    </row>
    <row r="131" spans="2:5" ht="16" thickBot="1" x14ac:dyDescent="0.4">
      <c r="B131" s="68" t="s">
        <v>91</v>
      </c>
      <c r="C131" s="70"/>
      <c r="D131" s="15"/>
      <c r="E131" s="15"/>
    </row>
    <row r="132" spans="2:5" ht="31.5" thickBot="1" x14ac:dyDescent="0.4">
      <c r="B132" s="47" t="s">
        <v>72</v>
      </c>
      <c r="C132" s="69" t="s">
        <v>47</v>
      </c>
      <c r="D132" s="69" t="s">
        <v>93</v>
      </c>
      <c r="E132" s="69" t="s">
        <v>95</v>
      </c>
    </row>
    <row r="133" spans="2:5" ht="31.5" thickBot="1" x14ac:dyDescent="0.4">
      <c r="B133" s="23" t="s">
        <v>73</v>
      </c>
      <c r="C133" s="67">
        <f>C93</f>
        <v>600000</v>
      </c>
      <c r="D133" s="67" t="s">
        <v>98</v>
      </c>
      <c r="E133" s="62">
        <f>600000-80000</f>
        <v>520000</v>
      </c>
    </row>
    <row r="134" spans="2:5" ht="31.5" thickBot="1" x14ac:dyDescent="0.4">
      <c r="B134" s="23" t="s">
        <v>74</v>
      </c>
      <c r="C134" s="67">
        <f>C94</f>
        <v>900000</v>
      </c>
      <c r="D134" s="67" t="s">
        <v>99</v>
      </c>
      <c r="E134" s="62">
        <f>900000-120000</f>
        <v>780000</v>
      </c>
    </row>
    <row r="135" spans="2:5" ht="16" thickBot="1" x14ac:dyDescent="0.4">
      <c r="B135" s="23" t="s">
        <v>54</v>
      </c>
      <c r="C135" s="67">
        <f>C95</f>
        <v>200000</v>
      </c>
      <c r="D135" s="67">
        <v>200000</v>
      </c>
      <c r="E135" s="62">
        <f>C135-D135</f>
        <v>0</v>
      </c>
    </row>
    <row r="136" spans="2:5" ht="16" thickBot="1" x14ac:dyDescent="0.4">
      <c r="B136" s="50" t="s">
        <v>69</v>
      </c>
      <c r="C136" s="62">
        <f>C133+C134+C135</f>
        <v>1700000</v>
      </c>
      <c r="D136" s="62"/>
      <c r="E136" s="62">
        <f>E133+E134</f>
        <v>1300000</v>
      </c>
    </row>
    <row r="138" spans="2:5" x14ac:dyDescent="0.35">
      <c r="B138" s="64" t="s">
        <v>96</v>
      </c>
    </row>
    <row r="139" spans="2:5" x14ac:dyDescent="0.35">
      <c r="B139" s="64" t="s">
        <v>97</v>
      </c>
    </row>
  </sheetData>
  <pageMargins left="0.35433070866141736" right="0.35433070866141736" top="0.39370078740157483" bottom="0.39370078740157483" header="0.51181102362204722" footer="0.51181102362204722"/>
  <pageSetup paperSize="9" scale="7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Albertini</dc:creator>
  <cp:lastModifiedBy>Elisabeth ALBERTINI Albertini</cp:lastModifiedBy>
  <cp:lastPrinted>2020-05-01T19:37:04Z</cp:lastPrinted>
  <dcterms:created xsi:type="dcterms:W3CDTF">2017-03-25T19:01:00Z</dcterms:created>
  <dcterms:modified xsi:type="dcterms:W3CDTF">2025-07-29T14:20:06Z</dcterms:modified>
</cp:coreProperties>
</file>