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Cours AnaFi : CGAO/FC/Polys 2025-2026/Ana FI/Cas BB/"/>
    </mc:Choice>
  </mc:AlternateContent>
  <xr:revisionPtr revIDLastSave="0" documentId="13_ncr:1_{41348F93-C4BC-2A48-B9EA-E481B59CE8B5}" xr6:coauthVersionLast="47" xr6:coauthVersionMax="47" xr10:uidLastSave="{00000000-0000-0000-0000-000000000000}"/>
  <bookViews>
    <workbookView xWindow="-980" yWindow="760" windowWidth="26220" windowHeight="16720" tabRatio="500" activeTab="2" xr2:uid="{00000000-000D-0000-FFFF-FFFF00000000}"/>
  </bookViews>
  <sheets>
    <sheet name="Compte de résultat" sheetId="1" r:id="rId1"/>
    <sheet name="Bilan" sheetId="2" r:id="rId2"/>
    <sheet name="Flux de trésorerie" sheetId="5" r:id="rId3"/>
    <sheet name="BFR" sheetId="4" r:id="rId4"/>
    <sheet name="Ratios" sheetId="3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3" l="1"/>
  <c r="D38" i="3"/>
  <c r="C38" i="3"/>
  <c r="B38" i="3"/>
  <c r="D40" i="3"/>
  <c r="C40" i="3"/>
  <c r="B40" i="3"/>
  <c r="D39" i="3"/>
  <c r="C39" i="3"/>
  <c r="B39" i="3"/>
  <c r="D21" i="4"/>
  <c r="D22" i="4"/>
  <c r="C21" i="4"/>
  <c r="C22" i="4"/>
  <c r="B21" i="4"/>
  <c r="C12" i="5"/>
  <c r="B12" i="5"/>
  <c r="D26" i="3"/>
  <c r="C26" i="3"/>
  <c r="B26" i="3"/>
  <c r="D32" i="3"/>
  <c r="C32" i="3"/>
  <c r="B32" i="3"/>
  <c r="D31" i="3"/>
  <c r="C31" i="3"/>
  <c r="B31" i="3"/>
  <c r="D30" i="3"/>
  <c r="C30" i="3"/>
  <c r="B30" i="3"/>
  <c r="D37" i="3"/>
  <c r="C37" i="3"/>
  <c r="B37" i="3"/>
  <c r="D35" i="3"/>
  <c r="C35" i="3"/>
  <c r="B35" i="3"/>
  <c r="D11" i="3"/>
  <c r="C11" i="3"/>
  <c r="B11" i="3"/>
  <c r="D14" i="3"/>
  <c r="C14" i="3"/>
  <c r="B14" i="3"/>
  <c r="D10" i="3"/>
  <c r="C10" i="3"/>
  <c r="B10" i="3"/>
  <c r="C14" i="5"/>
  <c r="B14" i="5"/>
  <c r="F18" i="1"/>
  <c r="C21" i="2"/>
  <c r="B6" i="5"/>
  <c r="C6" i="5"/>
  <c r="B9" i="4"/>
  <c r="C28" i="2"/>
  <c r="D28" i="2"/>
  <c r="B28" i="2"/>
  <c r="D21" i="2"/>
  <c r="B21" i="2"/>
  <c r="C29" i="2"/>
  <c r="B29" i="2"/>
  <c r="D29" i="2"/>
  <c r="B8" i="4"/>
  <c r="B11" i="2"/>
  <c r="D11" i="2"/>
  <c r="C11" i="2"/>
  <c r="C25" i="3"/>
  <c r="D8" i="1"/>
  <c r="D12" i="1"/>
  <c r="D15" i="1"/>
  <c r="C8" i="1"/>
  <c r="C12" i="1"/>
  <c r="C15" i="1"/>
  <c r="B8" i="1"/>
  <c r="B12" i="1"/>
  <c r="B15" i="1"/>
  <c r="C7" i="4"/>
  <c r="C9" i="4"/>
  <c r="C8" i="4"/>
  <c r="D7" i="4"/>
  <c r="D9" i="4"/>
  <c r="D8" i="4"/>
  <c r="C17" i="5"/>
  <c r="B7" i="4"/>
  <c r="B17" i="5"/>
  <c r="D15" i="4"/>
  <c r="C15" i="4"/>
  <c r="B15" i="4"/>
  <c r="D14" i="4"/>
  <c r="D16" i="4"/>
  <c r="C14" i="4"/>
  <c r="B14" i="4"/>
  <c r="D9" i="3"/>
  <c r="C9" i="3"/>
  <c r="B9" i="3"/>
  <c r="D5" i="3"/>
  <c r="C5" i="3"/>
  <c r="C16" i="4"/>
  <c r="B16" i="4"/>
  <c r="C8" i="3"/>
  <c r="B10" i="4"/>
  <c r="B18" i="4"/>
  <c r="B22" i="4"/>
  <c r="D10" i="4"/>
  <c r="D18" i="4"/>
  <c r="D29" i="3"/>
  <c r="C10" i="4"/>
  <c r="C18" i="4"/>
  <c r="D25" i="3"/>
  <c r="C14" i="2"/>
  <c r="B14" i="2"/>
  <c r="B36" i="3"/>
  <c r="C12" i="3"/>
  <c r="D8" i="3"/>
  <c r="D19" i="1"/>
  <c r="D12" i="3"/>
  <c r="B19" i="1"/>
  <c r="B23" i="1"/>
  <c r="B12" i="3"/>
  <c r="B8" i="3"/>
  <c r="B25" i="3"/>
  <c r="D14" i="2"/>
  <c r="B29" i="3"/>
  <c r="C13" i="3"/>
  <c r="C19" i="1"/>
  <c r="C23" i="1"/>
  <c r="B7" i="5"/>
  <c r="C7" i="5"/>
  <c r="C29" i="3"/>
  <c r="B22" i="3"/>
  <c r="C36" i="3"/>
  <c r="C22" i="3"/>
  <c r="D22" i="3"/>
  <c r="D36" i="3"/>
  <c r="B25" i="1"/>
  <c r="B19" i="3"/>
  <c r="B13" i="3"/>
  <c r="D23" i="1"/>
  <c r="D25" i="1"/>
  <c r="D13" i="3"/>
  <c r="C25" i="1"/>
  <c r="D18" i="3"/>
  <c r="C20" i="3"/>
  <c r="B5" i="5"/>
  <c r="B8" i="5"/>
  <c r="B19" i="5"/>
  <c r="C21" i="3"/>
  <c r="C19" i="3"/>
  <c r="C15" i="3"/>
  <c r="D19" i="3"/>
  <c r="C18" i="3"/>
  <c r="B15" i="3"/>
  <c r="B20" i="3"/>
  <c r="B21" i="3"/>
  <c r="D15" i="3"/>
  <c r="D21" i="3"/>
  <c r="C5" i="5"/>
  <c r="C8" i="5"/>
  <c r="C19" i="5"/>
  <c r="D20" i="3"/>
</calcChain>
</file>

<file path=xl/sharedStrings.xml><?xml version="1.0" encoding="utf-8"?>
<sst xmlns="http://schemas.openxmlformats.org/spreadsheetml/2006/main" count="155" uniqueCount="97">
  <si>
    <t>-</t>
  </si>
  <si>
    <t>ROA</t>
  </si>
  <si>
    <t>ROE</t>
  </si>
  <si>
    <t>BB</t>
  </si>
  <si>
    <t>[K€)]</t>
  </si>
  <si>
    <t>Compte de résultat (Renseigner les données dans les cases oranges)</t>
  </si>
  <si>
    <t>[K€]</t>
  </si>
  <si>
    <t>N-2</t>
  </si>
  <si>
    <t>N-1</t>
  </si>
  <si>
    <t>N</t>
  </si>
  <si>
    <t>Actif</t>
  </si>
  <si>
    <t>Bilan (Renseigner les données dans les cases oranges)</t>
  </si>
  <si>
    <t>BFR</t>
  </si>
  <si>
    <t>Marge brute</t>
  </si>
  <si>
    <t>Chiffre d'affaires</t>
  </si>
  <si>
    <t>EBE</t>
  </si>
  <si>
    <t>Résultat d'exploitation</t>
  </si>
  <si>
    <t>Résultat net</t>
  </si>
  <si>
    <t>Impôts sur les sociétés</t>
  </si>
  <si>
    <t xml:space="preserve">Frais financiers </t>
  </si>
  <si>
    <t>Coûts des ventes</t>
  </si>
  <si>
    <t>Charges de personnel</t>
  </si>
  <si>
    <t>Autres achat et charges externes</t>
  </si>
  <si>
    <t>Produits exceptionnels</t>
  </si>
  <si>
    <t>Fournisseurs</t>
  </si>
  <si>
    <t>Clients</t>
  </si>
  <si>
    <t>Stocks</t>
  </si>
  <si>
    <t>Tableau des flux de trésorerie (Renseigner les données dans les cases oranges)</t>
  </si>
  <si>
    <t xml:space="preserve">Dotations aux Amortissements </t>
  </si>
  <si>
    <t>Moins : variation du BFR</t>
  </si>
  <si>
    <t>Liquidités</t>
  </si>
  <si>
    <t>Total actif circulant</t>
  </si>
  <si>
    <t>Immobilisations nettes</t>
  </si>
  <si>
    <t>Total Actif</t>
  </si>
  <si>
    <t>Endettement financier à court terme</t>
  </si>
  <si>
    <t>Actif circulant</t>
  </si>
  <si>
    <t>Passif</t>
  </si>
  <si>
    <t xml:space="preserve">Passif circulant </t>
  </si>
  <si>
    <t>Total passif circulant</t>
  </si>
  <si>
    <t>Dettes financières à long terme</t>
  </si>
  <si>
    <t>Capitaux propres</t>
  </si>
  <si>
    <t>Total Passif</t>
  </si>
  <si>
    <t xml:space="preserve">Capitaux propres </t>
  </si>
  <si>
    <t>Capital social</t>
  </si>
  <si>
    <t xml:space="preserve">Réserves et report à nouveau </t>
  </si>
  <si>
    <t>Passif circulant</t>
  </si>
  <si>
    <t>Autres créances à CT</t>
  </si>
  <si>
    <t>Autres passifs à CT</t>
  </si>
  <si>
    <t xml:space="preserve">Emission (remboursement) de dettes financières </t>
  </si>
  <si>
    <t xml:space="preserve">Augmentation (diminution) de capital </t>
  </si>
  <si>
    <t>Dividendes</t>
  </si>
  <si>
    <t>Autres dettes à CT</t>
  </si>
  <si>
    <t>Résultat avant impôts</t>
  </si>
  <si>
    <t>Plus : Amortissements et provisions</t>
  </si>
  <si>
    <t>Flux de trésorerie lié aux opérations d'investissements</t>
  </si>
  <si>
    <t xml:space="preserve">Marge brute d'autofinancement </t>
  </si>
  <si>
    <t>Flux de trésorerie généré par l'activité</t>
  </si>
  <si>
    <t>Flux de trésorerie lié aux opérations de financement</t>
  </si>
  <si>
    <t>Augmentation (diminution) de la trésorerie</t>
  </si>
  <si>
    <t>Croissance</t>
  </si>
  <si>
    <t>Δ Chiffre d'affaires</t>
  </si>
  <si>
    <t>Ratios de marge</t>
  </si>
  <si>
    <t>EBE/CA</t>
  </si>
  <si>
    <t>RN/CA</t>
  </si>
  <si>
    <t>Charges financières / CA</t>
  </si>
  <si>
    <t>ROI (EBE)</t>
  </si>
  <si>
    <t>ROI (REX)</t>
  </si>
  <si>
    <t>REX/CA</t>
  </si>
  <si>
    <t>Taux de rotation de l'actif</t>
  </si>
  <si>
    <t>Ratios de rentabilité</t>
  </si>
  <si>
    <t>Ratios de rotation du BFR</t>
  </si>
  <si>
    <t>Ratios d'endettement</t>
  </si>
  <si>
    <t>Taux d'endettement</t>
  </si>
  <si>
    <t>Ratios de liquidité</t>
  </si>
  <si>
    <t>Ratios (Renseigner les données dans les cases oranges)</t>
  </si>
  <si>
    <t>Marge brute / CA</t>
  </si>
  <si>
    <t>Coûts des ventes / CA</t>
  </si>
  <si>
    <t>Besoin en fonds de roulement (BFR)</t>
  </si>
  <si>
    <t>Frais de personnel / CA</t>
  </si>
  <si>
    <t>Charges externes / CA</t>
  </si>
  <si>
    <t>Rotation des stocks (365 jours)</t>
  </si>
  <si>
    <t>Délais clients (365 jours)</t>
  </si>
  <si>
    <t>Délais fournisseurs (365 jours)</t>
  </si>
  <si>
    <t>Taux d'intérêt apparent</t>
  </si>
  <si>
    <t>Liquidité générale</t>
  </si>
  <si>
    <t>Liquidité réduite</t>
  </si>
  <si>
    <t>Rotation du BFR (365 jours)</t>
  </si>
  <si>
    <t>Dettes financières / CP</t>
  </si>
  <si>
    <t>Dettes financières nettes / CP</t>
  </si>
  <si>
    <t>Acquisitions d'immobilisations</t>
  </si>
  <si>
    <t>Cessions d'immobilisations</t>
  </si>
  <si>
    <t>Secteur N-1</t>
  </si>
  <si>
    <t>Secteur N</t>
  </si>
  <si>
    <t>Capital investi sans la trésorerie</t>
  </si>
  <si>
    <t>Capital investi avec la trésorerie</t>
  </si>
  <si>
    <t>Ratio de couverture des frais financiers</t>
  </si>
  <si>
    <t>Dettes financières nettes /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</si>
</sst>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_);[Red]\(#,##0.00\ &quot;€&quot;\)"/>
    <numFmt numFmtId="44" formatCode="_ * #,##0.00_)\ &quot;€&quot;_ ;_ * \(#,##0.00\)\ &quot;€&quot;_ ;_ * &quot;-&quot;??_)\ &quot;€&quot;_ ;_ @_ "/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  <numFmt numFmtId="168" formatCode="0.00\ "/>
    <numFmt numFmtId="169" formatCode="#,##0.00\ [$₹-4009]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3333FF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0"/>
      <color rgb="FF0000FF"/>
      <name val="Open Sans"/>
      <family val="2"/>
    </font>
    <font>
      <b/>
      <sz val="14"/>
      <color rgb="FFFFFFFF"/>
      <name val="Open Sans"/>
      <family val="2"/>
    </font>
    <font>
      <sz val="10"/>
      <color rgb="FFFFFFFF"/>
      <name val="Open Sans"/>
      <family val="2"/>
    </font>
    <font>
      <b/>
      <sz val="10"/>
      <color rgb="FFFFFFFF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i/>
      <sz val="10"/>
      <color theme="1"/>
      <name val="Open Sans"/>
    </font>
    <font>
      <sz val="10"/>
      <color theme="3" tint="-0.499984740745262"/>
      <name val="Open Sans"/>
    </font>
    <font>
      <b/>
      <sz val="10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32E57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5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6" fillId="2" borderId="0" xfId="0" applyFont="1" applyFill="1"/>
    <xf numFmtId="0" fontId="5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wrapText="1"/>
    </xf>
    <xf numFmtId="165" fontId="3" fillId="0" borderId="3" xfId="1" applyNumberFormat="1" applyFont="1" applyBorder="1"/>
    <xf numFmtId="165" fontId="4" fillId="0" borderId="3" xfId="1" applyNumberFormat="1" applyFont="1" applyBorder="1"/>
    <xf numFmtId="165" fontId="3" fillId="0" borderId="2" xfId="1" applyNumberFormat="1" applyFont="1" applyBorder="1"/>
    <xf numFmtId="165" fontId="2" fillId="0" borderId="3" xfId="1" applyNumberFormat="1" applyFont="1" applyBorder="1"/>
    <xf numFmtId="165" fontId="3" fillId="0" borderId="4" xfId="1" applyNumberFormat="1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1" applyNumberFormat="1" applyFont="1" applyBorder="1"/>
    <xf numFmtId="165" fontId="4" fillId="0" borderId="6" xfId="1" applyNumberFormat="1" applyFont="1" applyBorder="1"/>
    <xf numFmtId="165" fontId="3" fillId="0" borderId="5" xfId="1" applyNumberFormat="1" applyFont="1" applyBorder="1"/>
    <xf numFmtId="165" fontId="2" fillId="0" borderId="6" xfId="1" applyNumberFormat="1" applyFont="1" applyBorder="1"/>
    <xf numFmtId="166" fontId="3" fillId="0" borderId="10" xfId="1" applyNumberFormat="1" applyFont="1" applyBorder="1"/>
    <xf numFmtId="166" fontId="2" fillId="0" borderId="11" xfId="1" applyNumberFormat="1" applyFont="1" applyBorder="1"/>
    <xf numFmtId="166" fontId="2" fillId="0" borderId="11" xfId="1" applyNumberFormat="1" applyFont="1" applyBorder="1" applyAlignment="1">
      <alignment horizontal="left" indent="2"/>
    </xf>
    <xf numFmtId="166" fontId="2" fillId="0" borderId="12" xfId="1" applyNumberFormat="1" applyFont="1" applyBorder="1" applyAlignment="1">
      <alignment horizontal="left" indent="2"/>
    </xf>
    <xf numFmtId="166" fontId="2" fillId="0" borderId="11" xfId="1" applyNumberFormat="1" applyFont="1" applyBorder="1" applyAlignment="1">
      <alignment horizontal="left" indent="1"/>
    </xf>
    <xf numFmtId="166" fontId="3" fillId="0" borderId="13" xfId="1" applyNumberFormat="1" applyFont="1" applyBorder="1"/>
    <xf numFmtId="166" fontId="3" fillId="0" borderId="11" xfId="1" applyNumberFormat="1" applyFont="1" applyBorder="1"/>
    <xf numFmtId="166" fontId="2" fillId="0" borderId="10" xfId="1" applyNumberFormat="1" applyFont="1" applyBorder="1" applyAlignment="1">
      <alignment horizontal="left" indent="2"/>
    </xf>
    <xf numFmtId="166" fontId="3" fillId="0" borderId="14" xfId="1" applyNumberFormat="1" applyFont="1" applyBorder="1"/>
    <xf numFmtId="0" fontId="6" fillId="2" borderId="0" xfId="0" applyFont="1" applyFill="1" applyAlignment="1">
      <alignment horizontal="center"/>
    </xf>
    <xf numFmtId="166" fontId="10" fillId="0" borderId="5" xfId="1" applyNumberFormat="1" applyFont="1" applyBorder="1" applyAlignment="1">
      <alignment horizontal="center"/>
    </xf>
    <xf numFmtId="166" fontId="10" fillId="0" borderId="9" xfId="1" applyNumberFormat="1" applyFont="1" applyBorder="1" applyAlignment="1">
      <alignment horizontal="center"/>
    </xf>
    <xf numFmtId="166" fontId="10" fillId="0" borderId="6" xfId="1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166" fontId="11" fillId="0" borderId="6" xfId="1" applyNumberFormat="1" applyFont="1" applyBorder="1" applyAlignment="1">
      <alignment horizontal="center"/>
    </xf>
    <xf numFmtId="166" fontId="11" fillId="0" borderId="0" xfId="1" applyNumberFormat="1" applyFont="1" applyBorder="1" applyAlignment="1">
      <alignment horizontal="center"/>
    </xf>
    <xf numFmtId="166" fontId="12" fillId="0" borderId="16" xfId="1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/>
    </xf>
    <xf numFmtId="166" fontId="13" fillId="0" borderId="6" xfId="1" applyNumberFormat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11" fillId="0" borderId="5" xfId="1" applyNumberFormat="1" applyFont="1" applyBorder="1" applyAlignment="1">
      <alignment horizontal="center"/>
    </xf>
    <xf numFmtId="166" fontId="11" fillId="0" borderId="9" xfId="1" applyNumberFormat="1" applyFont="1" applyBorder="1" applyAlignment="1">
      <alignment horizontal="center"/>
    </xf>
    <xf numFmtId="166" fontId="12" fillId="0" borderId="6" xfId="1" applyNumberFormat="1" applyFont="1" applyBorder="1" applyAlignment="1">
      <alignment horizontal="center"/>
    </xf>
    <xf numFmtId="166" fontId="12" fillId="0" borderId="0" xfId="1" applyNumberFormat="1" applyFont="1" applyBorder="1" applyAlignment="1">
      <alignment horizontal="center"/>
    </xf>
    <xf numFmtId="166" fontId="12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0" fontId="10" fillId="0" borderId="6" xfId="1" applyNumberFormat="1" applyFont="1" applyBorder="1" applyAlignment="1">
      <alignment horizontal="center"/>
    </xf>
    <xf numFmtId="166" fontId="3" fillId="0" borderId="1" xfId="0" applyNumberFormat="1" applyFont="1" applyBorder="1"/>
    <xf numFmtId="165" fontId="4" fillId="3" borderId="6" xfId="1" applyNumberFormat="1" applyFont="1" applyFill="1" applyBorder="1"/>
    <xf numFmtId="165" fontId="4" fillId="3" borderId="2" xfId="1" applyNumberFormat="1" applyFont="1" applyFill="1" applyBorder="1"/>
    <xf numFmtId="165" fontId="4" fillId="3" borderId="3" xfId="1" applyNumberFormat="1" applyFont="1" applyFill="1" applyBorder="1"/>
    <xf numFmtId="166" fontId="10" fillId="3" borderId="6" xfId="1" applyNumberFormat="1" applyFont="1" applyFill="1" applyBorder="1" applyAlignment="1">
      <alignment horizontal="center"/>
    </xf>
    <xf numFmtId="166" fontId="10" fillId="3" borderId="0" xfId="1" applyNumberFormat="1" applyFont="1" applyFill="1" applyBorder="1" applyAlignment="1">
      <alignment horizontal="center"/>
    </xf>
    <xf numFmtId="166" fontId="10" fillId="3" borderId="15" xfId="1" applyNumberFormat="1" applyFont="1" applyFill="1" applyBorder="1" applyAlignment="1">
      <alignment horizontal="center"/>
    </xf>
    <xf numFmtId="166" fontId="10" fillId="3" borderId="7" xfId="1" applyNumberFormat="1" applyFont="1" applyFill="1" applyBorder="1" applyAlignment="1">
      <alignment horizontal="center"/>
    </xf>
    <xf numFmtId="0" fontId="0" fillId="0" borderId="17" xfId="0" applyBorder="1"/>
    <xf numFmtId="0" fontId="0" fillId="0" borderId="15" xfId="0" applyBorder="1"/>
    <xf numFmtId="44" fontId="10" fillId="0" borderId="6" xfId="1" applyNumberFormat="1" applyFont="1" applyBorder="1" applyAlignment="1">
      <alignment horizontal="center"/>
    </xf>
    <xf numFmtId="166" fontId="3" fillId="0" borderId="5" xfId="1" applyNumberFormat="1" applyFont="1" applyBorder="1"/>
    <xf numFmtId="0" fontId="14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centerContinuous"/>
    </xf>
    <xf numFmtId="0" fontId="16" fillId="4" borderId="0" xfId="0" applyFont="1" applyFill="1" applyAlignment="1">
      <alignment horizontal="center"/>
    </xf>
    <xf numFmtId="166" fontId="2" fillId="0" borderId="12" xfId="1" applyNumberFormat="1" applyFont="1" applyBorder="1"/>
    <xf numFmtId="166" fontId="11" fillId="0" borderId="5" xfId="1" applyNumberFormat="1" applyFont="1" applyFill="1" applyBorder="1" applyAlignment="1">
      <alignment horizontal="center"/>
    </xf>
    <xf numFmtId="10" fontId="10" fillId="3" borderId="6" xfId="1" applyNumberFormat="1" applyFont="1" applyFill="1" applyBorder="1" applyAlignment="1">
      <alignment horizontal="center"/>
    </xf>
    <xf numFmtId="167" fontId="10" fillId="3" borderId="6" xfId="1" applyNumberFormat="1" applyFont="1" applyFill="1" applyBorder="1" applyAlignment="1">
      <alignment horizontal="center"/>
    </xf>
    <xf numFmtId="2" fontId="10" fillId="3" borderId="6" xfId="1" applyNumberFormat="1" applyFont="1" applyFill="1" applyBorder="1" applyAlignment="1">
      <alignment horizontal="center"/>
    </xf>
    <xf numFmtId="165" fontId="4" fillId="3" borderId="5" xfId="1" applyNumberFormat="1" applyFont="1" applyFill="1" applyBorder="1"/>
    <xf numFmtId="8" fontId="6" fillId="2" borderId="0" xfId="0" applyNumberFormat="1" applyFont="1" applyFill="1"/>
    <xf numFmtId="169" fontId="6" fillId="2" borderId="0" xfId="0" applyNumberFormat="1" applyFont="1" applyFill="1"/>
    <xf numFmtId="0" fontId="16" fillId="4" borderId="0" xfId="0" applyFont="1" applyFill="1" applyAlignment="1">
      <alignment horizontal="left" wrapText="1"/>
    </xf>
    <xf numFmtId="165" fontId="2" fillId="0" borderId="6" xfId="1" applyNumberFormat="1" applyFont="1" applyFill="1" applyBorder="1"/>
    <xf numFmtId="165" fontId="2" fillId="0" borderId="3" xfId="1" applyNumberFormat="1" applyFont="1" applyFill="1" applyBorder="1"/>
    <xf numFmtId="166" fontId="10" fillId="3" borderId="6" xfId="1" applyNumberFormat="1" applyFont="1" applyFill="1" applyBorder="1" applyAlignment="1">
      <alignment horizontal="right"/>
    </xf>
    <xf numFmtId="166" fontId="10" fillId="3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10" fillId="3" borderId="3" xfId="1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indent="2"/>
    </xf>
    <xf numFmtId="166" fontId="19" fillId="0" borderId="11" xfId="1" applyNumberFormat="1" applyFont="1" applyBorder="1" applyAlignment="1">
      <alignment horizontal="left" indent="1"/>
    </xf>
    <xf numFmtId="165" fontId="3" fillId="0" borderId="0" xfId="1" applyNumberFormat="1" applyFont="1" applyBorder="1"/>
    <xf numFmtId="166" fontId="20" fillId="0" borderId="5" xfId="1" applyNumberFormat="1" applyFont="1" applyFill="1" applyBorder="1" applyAlignment="1">
      <alignment horizontal="center"/>
    </xf>
    <xf numFmtId="166" fontId="18" fillId="0" borderId="10" xfId="0" applyNumberFormat="1" applyFont="1" applyBorder="1"/>
    <xf numFmtId="166" fontId="18" fillId="0" borderId="11" xfId="0" applyNumberFormat="1" applyFont="1" applyBorder="1"/>
    <xf numFmtId="166" fontId="17" fillId="0" borderId="10" xfId="0" applyNumberFormat="1" applyFont="1" applyBorder="1" applyAlignment="1">
      <alignment wrapText="1"/>
    </xf>
    <xf numFmtId="166" fontId="17" fillId="0" borderId="11" xfId="0" applyNumberFormat="1" applyFont="1" applyBorder="1"/>
    <xf numFmtId="166" fontId="18" fillId="0" borderId="11" xfId="0" applyNumberFormat="1" applyFont="1" applyBorder="1" applyAlignment="1">
      <alignment wrapText="1"/>
    </xf>
    <xf numFmtId="166" fontId="17" fillId="0" borderId="14" xfId="0" applyNumberFormat="1" applyFont="1" applyBorder="1" applyAlignment="1">
      <alignment wrapText="1"/>
    </xf>
    <xf numFmtId="166" fontId="10" fillId="0" borderId="5" xfId="0" applyNumberFormat="1" applyFont="1" applyBorder="1"/>
    <xf numFmtId="166" fontId="10" fillId="0" borderId="6" xfId="0" applyNumberFormat="1" applyFont="1" applyBorder="1"/>
    <xf numFmtId="166" fontId="12" fillId="0" borderId="5" xfId="0" applyNumberFormat="1" applyFont="1" applyBorder="1"/>
    <xf numFmtId="166" fontId="13" fillId="0" borderId="6" xfId="0" applyNumberFormat="1" applyFont="1" applyBorder="1"/>
    <xf numFmtId="166" fontId="10" fillId="3" borderId="6" xfId="0" applyNumberFormat="1" applyFont="1" applyFill="1" applyBorder="1" applyAlignment="1">
      <alignment horizontal="right"/>
    </xf>
    <xf numFmtId="166" fontId="11" fillId="0" borderId="1" xfId="0" applyNumberFormat="1" applyFont="1" applyBorder="1"/>
    <xf numFmtId="166" fontId="21" fillId="0" borderId="11" xfId="1" applyNumberFormat="1" applyFont="1" applyBorder="1"/>
    <xf numFmtId="10" fontId="10" fillId="0" borderId="6" xfId="1" applyNumberFormat="1" applyFont="1" applyFill="1" applyBorder="1" applyAlignment="1">
      <alignment horizontal="center"/>
    </xf>
    <xf numFmtId="167" fontId="10" fillId="0" borderId="6" xfId="1" applyNumberFormat="1" applyFont="1" applyFill="1" applyBorder="1" applyAlignment="1">
      <alignment horizontal="center"/>
    </xf>
    <xf numFmtId="166" fontId="12" fillId="0" borderId="6" xfId="1" applyNumberFormat="1" applyFont="1" applyFill="1" applyBorder="1" applyAlignment="1">
      <alignment horizontal="center"/>
    </xf>
    <xf numFmtId="166" fontId="10" fillId="0" borderId="5" xfId="1" applyNumberFormat="1" applyFont="1" applyFill="1" applyBorder="1" applyAlignment="1">
      <alignment horizontal="center"/>
    </xf>
    <xf numFmtId="166" fontId="10" fillId="0" borderId="6" xfId="1" applyNumberFormat="1" applyFont="1" applyFill="1" applyBorder="1" applyAlignment="1">
      <alignment horizontal="center"/>
    </xf>
    <xf numFmtId="168" fontId="10" fillId="3" borderId="6" xfId="1" applyNumberFormat="1" applyFont="1" applyFill="1" applyBorder="1" applyAlignment="1">
      <alignment horizontal="center"/>
    </xf>
    <xf numFmtId="10" fontId="10" fillId="3" borderId="0" xfId="1" applyNumberFormat="1" applyFont="1" applyFill="1" applyBorder="1" applyAlignment="1">
      <alignment horizontal="center"/>
    </xf>
    <xf numFmtId="10" fontId="10" fillId="3" borderId="11" xfId="1" applyNumberFormat="1" applyFont="1" applyFill="1" applyBorder="1" applyAlignment="1">
      <alignment horizontal="center"/>
    </xf>
    <xf numFmtId="10" fontId="10" fillId="0" borderId="15" xfId="1" applyNumberFormat="1" applyFont="1" applyFill="1" applyBorder="1" applyAlignment="1">
      <alignment horizontal="center"/>
    </xf>
    <xf numFmtId="10" fontId="10" fillId="3" borderId="6" xfId="274" applyNumberFormat="1" applyFont="1" applyFill="1" applyBorder="1" applyAlignment="1">
      <alignment horizontal="center"/>
    </xf>
    <xf numFmtId="0" fontId="0" fillId="0" borderId="11" xfId="0" applyBorder="1"/>
    <xf numFmtId="166" fontId="2" fillId="0" borderId="3" xfId="1" applyNumberFormat="1" applyFont="1" applyBorder="1" applyAlignment="1">
      <alignment wrapText="1"/>
    </xf>
    <xf numFmtId="2" fontId="10" fillId="3" borderId="15" xfId="274" applyNumberFormat="1" applyFont="1" applyFill="1" applyBorder="1" applyAlignment="1">
      <alignment horizontal="center"/>
    </xf>
  </cellXfs>
  <cellStyles count="27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Milliers" xfId="1" builtinId="3"/>
    <cellStyle name="Normal" xfId="0" builtinId="0"/>
    <cellStyle name="Pourcentage" xfId="27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90" zoomScaleNormal="190" workbookViewId="0">
      <selection activeCell="A15" sqref="A15"/>
    </sheetView>
  </sheetViews>
  <sheetFormatPr baseColWidth="10" defaultRowHeight="16" x14ac:dyDescent="0.2"/>
  <cols>
    <col min="1" max="1" width="31.83203125" customWidth="1"/>
  </cols>
  <sheetData>
    <row r="1" spans="1:4" ht="20" x14ac:dyDescent="0.25">
      <c r="A1" s="5" t="s">
        <v>3</v>
      </c>
      <c r="B1" s="2"/>
      <c r="C1" s="2"/>
      <c r="D1" s="2"/>
    </row>
    <row r="2" spans="1:4" x14ac:dyDescent="0.2">
      <c r="A2" s="4" t="s">
        <v>5</v>
      </c>
      <c r="B2" s="2"/>
      <c r="C2" s="2"/>
      <c r="D2" s="2"/>
    </row>
    <row r="3" spans="1:4" x14ac:dyDescent="0.2">
      <c r="A3" s="2" t="s">
        <v>6</v>
      </c>
      <c r="B3" s="3"/>
      <c r="C3" s="3"/>
      <c r="D3" s="3"/>
    </row>
    <row r="4" spans="1:4" x14ac:dyDescent="0.2">
      <c r="A4" s="2"/>
      <c r="B4" s="6" t="s">
        <v>7</v>
      </c>
      <c r="C4" s="6" t="s">
        <v>8</v>
      </c>
      <c r="D4" s="6" t="s">
        <v>9</v>
      </c>
    </row>
    <row r="5" spans="1:4" x14ac:dyDescent="0.2">
      <c r="A5" s="15" t="s">
        <v>14</v>
      </c>
      <c r="B5" s="71">
        <v>9300</v>
      </c>
      <c r="C5" s="71">
        <v>11000</v>
      </c>
      <c r="D5" s="52">
        <v>12000</v>
      </c>
    </row>
    <row r="6" spans="1:4" x14ac:dyDescent="0.2">
      <c r="A6" s="15"/>
      <c r="B6" s="19"/>
      <c r="C6" s="19"/>
      <c r="D6" s="9"/>
    </row>
    <row r="7" spans="1:4" x14ac:dyDescent="0.2">
      <c r="A7" s="16" t="s">
        <v>20</v>
      </c>
      <c r="B7" s="51">
        <v>2800</v>
      </c>
      <c r="C7" s="51">
        <v>3400</v>
      </c>
      <c r="D7" s="53">
        <v>3400</v>
      </c>
    </row>
    <row r="8" spans="1:4" x14ac:dyDescent="0.2">
      <c r="A8" s="14" t="s">
        <v>13</v>
      </c>
      <c r="B8" s="21">
        <f>B5-B7</f>
        <v>6500</v>
      </c>
      <c r="C8" s="21">
        <f>C5-C7</f>
        <v>7600</v>
      </c>
      <c r="D8" s="11">
        <f>D5-D7</f>
        <v>8600</v>
      </c>
    </row>
    <row r="9" spans="1:4" x14ac:dyDescent="0.2">
      <c r="A9" s="16"/>
      <c r="B9" s="22"/>
      <c r="C9" s="22"/>
      <c r="D9" s="12"/>
    </row>
    <row r="10" spans="1:4" x14ac:dyDescent="0.2">
      <c r="A10" s="16" t="s">
        <v>21</v>
      </c>
      <c r="B10" s="51">
        <v>2900</v>
      </c>
      <c r="C10" s="51">
        <v>3400</v>
      </c>
      <c r="D10" s="53">
        <v>3700</v>
      </c>
    </row>
    <row r="11" spans="1:4" x14ac:dyDescent="0.2">
      <c r="A11" s="17" t="s">
        <v>22</v>
      </c>
      <c r="B11" s="51">
        <v>3800</v>
      </c>
      <c r="C11" s="51">
        <v>5140</v>
      </c>
      <c r="D11" s="53">
        <v>5550</v>
      </c>
    </row>
    <row r="12" spans="1:4" x14ac:dyDescent="0.2">
      <c r="A12" s="18" t="s">
        <v>15</v>
      </c>
      <c r="B12" s="21">
        <f>B8-B10-B11</f>
        <v>-200</v>
      </c>
      <c r="C12" s="21">
        <f>C8-C10-C11</f>
        <v>-940</v>
      </c>
      <c r="D12" s="21">
        <f>D8-D10-D11</f>
        <v>-650</v>
      </c>
    </row>
    <row r="13" spans="1:4" x14ac:dyDescent="0.2">
      <c r="A13" s="16"/>
      <c r="B13" s="20"/>
      <c r="C13" s="20"/>
      <c r="D13" s="10"/>
    </row>
    <row r="14" spans="1:4" x14ac:dyDescent="0.2">
      <c r="A14" s="16" t="s">
        <v>28</v>
      </c>
      <c r="B14" s="51">
        <v>250</v>
      </c>
      <c r="C14" s="51">
        <v>300</v>
      </c>
      <c r="D14" s="53">
        <v>150</v>
      </c>
    </row>
    <row r="15" spans="1:4" x14ac:dyDescent="0.2">
      <c r="A15" s="18" t="s">
        <v>16</v>
      </c>
      <c r="B15" s="21">
        <f>B12-B14</f>
        <v>-450</v>
      </c>
      <c r="C15" s="21">
        <f t="shared" ref="C15:D15" si="0">C12-C14</f>
        <v>-1240</v>
      </c>
      <c r="D15" s="21">
        <f t="shared" si="0"/>
        <v>-800</v>
      </c>
    </row>
    <row r="16" spans="1:4" x14ac:dyDescent="0.2">
      <c r="A16" s="15"/>
      <c r="B16" s="19"/>
      <c r="C16" s="19"/>
      <c r="D16" s="9"/>
    </row>
    <row r="17" spans="1:6" x14ac:dyDescent="0.2">
      <c r="A17" s="16" t="s">
        <v>19</v>
      </c>
      <c r="B17" s="51">
        <v>60</v>
      </c>
      <c r="C17" s="51">
        <v>70</v>
      </c>
      <c r="D17" s="53">
        <v>50</v>
      </c>
    </row>
    <row r="18" spans="1:6" x14ac:dyDescent="0.2">
      <c r="A18" s="16" t="s">
        <v>23</v>
      </c>
      <c r="B18" s="53">
        <v>0</v>
      </c>
      <c r="C18" s="51">
        <v>2300</v>
      </c>
      <c r="D18" s="53">
        <v>0</v>
      </c>
      <c r="F18" s="83">
        <f>F15-F17</f>
        <v>0</v>
      </c>
    </row>
    <row r="19" spans="1:6" x14ac:dyDescent="0.2">
      <c r="A19" s="14" t="s">
        <v>52</v>
      </c>
      <c r="B19" s="21">
        <f>B15-B17+B18</f>
        <v>-510</v>
      </c>
      <c r="C19" s="21">
        <f t="shared" ref="C19:D19" si="1">C15-C17+C18</f>
        <v>990</v>
      </c>
      <c r="D19" s="21">
        <f t="shared" si="1"/>
        <v>-850</v>
      </c>
    </row>
    <row r="20" spans="1:6" x14ac:dyDescent="0.2">
      <c r="A20" s="15"/>
      <c r="B20" s="19"/>
      <c r="C20" s="19"/>
      <c r="D20" s="9"/>
    </row>
    <row r="21" spans="1:6" x14ac:dyDescent="0.2">
      <c r="A21" s="16"/>
      <c r="B21" s="75"/>
      <c r="C21" s="75"/>
      <c r="D21" s="76"/>
    </row>
    <row r="22" spans="1:6" x14ac:dyDescent="0.2">
      <c r="A22" s="16" t="s">
        <v>18</v>
      </c>
      <c r="B22" s="51">
        <v>-10</v>
      </c>
      <c r="C22" s="51">
        <v>-50</v>
      </c>
      <c r="D22" s="53">
        <v>-100</v>
      </c>
    </row>
    <row r="23" spans="1:6" x14ac:dyDescent="0.2">
      <c r="A23" s="8" t="s">
        <v>17</v>
      </c>
      <c r="B23" s="7">
        <f>+B19-B22</f>
        <v>-500</v>
      </c>
      <c r="C23" s="7">
        <f>+C19-C22</f>
        <v>1040</v>
      </c>
      <c r="D23" s="13">
        <f>+D19-D22</f>
        <v>-750</v>
      </c>
    </row>
    <row r="24" spans="1:6" x14ac:dyDescent="0.2">
      <c r="A24" s="1"/>
      <c r="B24" s="1"/>
      <c r="C24" s="1"/>
      <c r="D24" s="1"/>
    </row>
    <row r="25" spans="1:6" x14ac:dyDescent="0.2">
      <c r="A25" s="8" t="s">
        <v>55</v>
      </c>
      <c r="B25" s="7">
        <f>B23+B14</f>
        <v>-250</v>
      </c>
      <c r="C25" s="7">
        <f>C23+C14</f>
        <v>1340</v>
      </c>
      <c r="D25" s="7">
        <f>D23+D14</f>
        <v>-600</v>
      </c>
    </row>
  </sheetData>
  <conditionalFormatting sqref="A1:A2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opLeftCell="A4" zoomScale="200" zoomScaleNormal="200" workbookViewId="0">
      <selection activeCell="H11" sqref="H11"/>
    </sheetView>
  </sheetViews>
  <sheetFormatPr baseColWidth="10" defaultRowHeight="16" x14ac:dyDescent="0.2"/>
  <cols>
    <col min="1" max="1" width="41" customWidth="1"/>
    <col min="2" max="4" width="10.83203125" style="48"/>
  </cols>
  <sheetData>
    <row r="1" spans="1:8" ht="20" x14ac:dyDescent="0.25">
      <c r="A1" s="5" t="s">
        <v>3</v>
      </c>
      <c r="B1" s="32"/>
      <c r="C1" s="32"/>
      <c r="D1" s="32"/>
    </row>
    <row r="2" spans="1:8" x14ac:dyDescent="0.2">
      <c r="A2" s="4" t="s">
        <v>11</v>
      </c>
      <c r="B2" s="32"/>
      <c r="C2" s="32"/>
      <c r="D2" s="32"/>
    </row>
    <row r="3" spans="1:8" x14ac:dyDescent="0.2">
      <c r="A3" s="73" t="s">
        <v>6</v>
      </c>
      <c r="B3" s="6"/>
      <c r="C3" s="6"/>
      <c r="D3" s="6"/>
    </row>
    <row r="4" spans="1:8" x14ac:dyDescent="0.2">
      <c r="A4" s="2"/>
      <c r="B4" s="6" t="s">
        <v>7</v>
      </c>
      <c r="C4" s="6" t="s">
        <v>8</v>
      </c>
      <c r="D4" s="6" t="s">
        <v>9</v>
      </c>
    </row>
    <row r="5" spans="1:8" x14ac:dyDescent="0.2">
      <c r="A5" s="23" t="s">
        <v>10</v>
      </c>
      <c r="B5" s="33"/>
      <c r="C5" s="34"/>
      <c r="D5" s="33"/>
    </row>
    <row r="6" spans="1:8" x14ac:dyDescent="0.2">
      <c r="A6" s="97" t="s">
        <v>35</v>
      </c>
      <c r="B6" s="35"/>
      <c r="C6" s="36"/>
      <c r="D6" s="35"/>
    </row>
    <row r="7" spans="1:8" x14ac:dyDescent="0.2">
      <c r="A7" s="25" t="s">
        <v>30</v>
      </c>
      <c r="B7" s="54">
        <v>1900</v>
      </c>
      <c r="C7" s="55">
        <v>1000</v>
      </c>
      <c r="D7" s="54">
        <v>1200</v>
      </c>
    </row>
    <row r="8" spans="1:8" x14ac:dyDescent="0.2">
      <c r="A8" s="25" t="s">
        <v>25</v>
      </c>
      <c r="B8" s="54">
        <v>400</v>
      </c>
      <c r="C8" s="55">
        <v>600</v>
      </c>
      <c r="D8" s="54">
        <v>700</v>
      </c>
    </row>
    <row r="9" spans="1:8" x14ac:dyDescent="0.2">
      <c r="A9" s="81" t="s">
        <v>26</v>
      </c>
      <c r="B9" s="80">
        <v>1400</v>
      </c>
      <c r="C9" s="55">
        <v>1800</v>
      </c>
      <c r="D9" s="54">
        <v>2000</v>
      </c>
    </row>
    <row r="10" spans="1:8" x14ac:dyDescent="0.2">
      <c r="A10" s="26" t="s">
        <v>46</v>
      </c>
      <c r="B10" s="56">
        <v>1100</v>
      </c>
      <c r="C10" s="57">
        <v>3450</v>
      </c>
      <c r="D10" s="56">
        <v>900</v>
      </c>
    </row>
    <row r="11" spans="1:8" x14ac:dyDescent="0.2">
      <c r="A11" s="25" t="s">
        <v>31</v>
      </c>
      <c r="B11" s="37">
        <f>SUM(B7:B10)</f>
        <v>4800</v>
      </c>
      <c r="C11" s="38">
        <f t="shared" ref="C11:D11" si="0">SUM(C7:C10)</f>
        <v>6850</v>
      </c>
      <c r="D11" s="37">
        <f t="shared" si="0"/>
        <v>4800</v>
      </c>
      <c r="F11" s="79"/>
      <c r="G11" s="79"/>
      <c r="H11" s="79"/>
    </row>
    <row r="12" spans="1:8" x14ac:dyDescent="0.2">
      <c r="A12" s="27"/>
      <c r="B12" s="35"/>
      <c r="C12" s="36"/>
      <c r="D12" s="35"/>
    </row>
    <row r="13" spans="1:8" x14ac:dyDescent="0.2">
      <c r="A13" s="27" t="s">
        <v>32</v>
      </c>
      <c r="B13" s="54">
        <v>2500</v>
      </c>
      <c r="C13" s="55">
        <v>2400</v>
      </c>
      <c r="D13" s="54">
        <v>2400</v>
      </c>
    </row>
    <row r="14" spans="1:8" ht="17" thickBot="1" x14ac:dyDescent="0.25">
      <c r="A14" s="28" t="s">
        <v>33</v>
      </c>
      <c r="B14" s="39">
        <f>SUM(B11:B13)</f>
        <v>7300</v>
      </c>
      <c r="C14" s="40">
        <f>SUM(C11:C13)</f>
        <v>9250</v>
      </c>
      <c r="D14" s="39">
        <f>SUM(D11:D13)</f>
        <v>7200</v>
      </c>
    </row>
    <row r="15" spans="1:8" ht="17" thickTop="1" x14ac:dyDescent="0.2">
      <c r="A15" s="29"/>
      <c r="B15" s="41"/>
      <c r="C15" s="42"/>
      <c r="D15" s="41"/>
    </row>
    <row r="16" spans="1:8" x14ac:dyDescent="0.2">
      <c r="A16" s="29" t="s">
        <v>36</v>
      </c>
      <c r="B16" s="35"/>
      <c r="C16" s="36"/>
      <c r="D16" s="35"/>
    </row>
    <row r="17" spans="1:7" x14ac:dyDescent="0.2">
      <c r="A17" s="97" t="s">
        <v>37</v>
      </c>
      <c r="B17" s="35"/>
      <c r="C17" s="36"/>
      <c r="D17" s="35"/>
    </row>
    <row r="18" spans="1:7" x14ac:dyDescent="0.2">
      <c r="A18" s="25" t="s">
        <v>24</v>
      </c>
      <c r="B18" s="54">
        <v>2000</v>
      </c>
      <c r="C18" s="55">
        <v>2600</v>
      </c>
      <c r="D18" s="54">
        <v>1900</v>
      </c>
    </row>
    <row r="19" spans="1:7" x14ac:dyDescent="0.2">
      <c r="A19" s="25" t="s">
        <v>34</v>
      </c>
      <c r="B19" s="54">
        <v>0</v>
      </c>
      <c r="C19" s="55">
        <v>800</v>
      </c>
      <c r="D19" s="54">
        <v>800</v>
      </c>
    </row>
    <row r="20" spans="1:7" x14ac:dyDescent="0.2">
      <c r="A20" s="25" t="s">
        <v>47</v>
      </c>
      <c r="B20" s="54">
        <v>1550</v>
      </c>
      <c r="C20" s="55">
        <v>3200</v>
      </c>
      <c r="D20" s="54">
        <v>2810</v>
      </c>
    </row>
    <row r="21" spans="1:7" x14ac:dyDescent="0.2">
      <c r="A21" s="30" t="s">
        <v>38</v>
      </c>
      <c r="B21" s="84">
        <f>SUM(B18:B20)</f>
        <v>3550</v>
      </c>
      <c r="C21" s="84">
        <f>SUM(C18:C20)</f>
        <v>6600</v>
      </c>
      <c r="D21" s="84">
        <f t="shared" ref="D21" si="1">SUM(D18:D20)</f>
        <v>5510</v>
      </c>
      <c r="G21" s="82"/>
    </row>
    <row r="22" spans="1:7" x14ac:dyDescent="0.2">
      <c r="A22" s="25"/>
      <c r="B22" s="37"/>
      <c r="C22" s="38"/>
      <c r="D22" s="37"/>
    </row>
    <row r="23" spans="1:7" x14ac:dyDescent="0.2">
      <c r="A23" s="24" t="s">
        <v>39</v>
      </c>
      <c r="B23" s="54">
        <v>2350</v>
      </c>
      <c r="C23" s="55">
        <v>210</v>
      </c>
      <c r="D23" s="54">
        <v>0</v>
      </c>
      <c r="G23" s="79"/>
    </row>
    <row r="24" spans="1:7" x14ac:dyDescent="0.2">
      <c r="A24" s="29" t="s">
        <v>42</v>
      </c>
      <c r="B24" s="35"/>
      <c r="C24" s="36"/>
      <c r="D24" s="35"/>
    </row>
    <row r="25" spans="1:7" x14ac:dyDescent="0.2">
      <c r="A25" s="24" t="s">
        <v>43</v>
      </c>
      <c r="B25" s="77">
        <v>5700</v>
      </c>
      <c r="C25" s="78">
        <v>5700</v>
      </c>
      <c r="D25" s="77">
        <v>5700</v>
      </c>
    </row>
    <row r="26" spans="1:7" x14ac:dyDescent="0.2">
      <c r="A26" s="24" t="s">
        <v>44</v>
      </c>
      <c r="B26" s="77">
        <v>-3800</v>
      </c>
      <c r="C26" s="78">
        <v>-4300</v>
      </c>
      <c r="D26" s="77">
        <v>-3260</v>
      </c>
    </row>
    <row r="27" spans="1:7" x14ac:dyDescent="0.2">
      <c r="A27" s="24" t="s">
        <v>17</v>
      </c>
      <c r="B27" s="77">
        <v>-500</v>
      </c>
      <c r="C27" s="78">
        <v>1040</v>
      </c>
      <c r="D27" s="77">
        <v>-750</v>
      </c>
    </row>
    <row r="28" spans="1:7" x14ac:dyDescent="0.2">
      <c r="A28" s="31" t="s">
        <v>40</v>
      </c>
      <c r="B28" s="47">
        <f>SUM(B25:B27)</f>
        <v>1400</v>
      </c>
      <c r="C28" s="47">
        <f>SUM(C25:C27)</f>
        <v>2440</v>
      </c>
      <c r="D28" s="47">
        <f t="shared" ref="D28" si="2">SUM(D25:D27)</f>
        <v>1690</v>
      </c>
    </row>
    <row r="29" spans="1:7" x14ac:dyDescent="0.2">
      <c r="A29" s="31" t="s">
        <v>41</v>
      </c>
      <c r="B29" s="47">
        <f>B28+B23+B21</f>
        <v>7300</v>
      </c>
      <c r="C29" s="47">
        <f>C28+C23+C21</f>
        <v>9250</v>
      </c>
      <c r="D29" s="47">
        <f>D28+D23+D21</f>
        <v>7200</v>
      </c>
    </row>
  </sheetData>
  <conditionalFormatting sqref="A1:A2">
    <cfRule type="duplicateValues" dxfId="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tabSelected="1" workbookViewId="0">
      <selection activeCell="C5" sqref="C5"/>
    </sheetView>
  </sheetViews>
  <sheetFormatPr baseColWidth="10" defaultRowHeight="16" x14ac:dyDescent="0.2"/>
  <cols>
    <col min="1" max="1" width="34.33203125" customWidth="1"/>
  </cols>
  <sheetData>
    <row r="1" spans="1:7" ht="20" x14ac:dyDescent="0.25">
      <c r="A1" s="62" t="s">
        <v>3</v>
      </c>
      <c r="B1" s="63"/>
      <c r="C1" s="63"/>
    </row>
    <row r="2" spans="1:7" ht="45" x14ac:dyDescent="0.2">
      <c r="A2" s="74" t="s">
        <v>27</v>
      </c>
      <c r="B2" s="63"/>
      <c r="C2" s="63"/>
    </row>
    <row r="3" spans="1:7" x14ac:dyDescent="0.2">
      <c r="A3" s="63" t="s">
        <v>4</v>
      </c>
      <c r="B3" s="64"/>
      <c r="C3" s="64"/>
    </row>
    <row r="4" spans="1:7" x14ac:dyDescent="0.2">
      <c r="A4" s="63"/>
      <c r="B4" s="65" t="s">
        <v>8</v>
      </c>
      <c r="C4" s="65" t="s">
        <v>9</v>
      </c>
    </row>
    <row r="5" spans="1:7" x14ac:dyDescent="0.2">
      <c r="A5" s="85" t="s">
        <v>17</v>
      </c>
      <c r="B5" s="91">
        <f>'Compte de résultat'!C23</f>
        <v>1040</v>
      </c>
      <c r="C5" s="91">
        <f>'Compte de résultat'!D23</f>
        <v>-750</v>
      </c>
    </row>
    <row r="6" spans="1:7" x14ac:dyDescent="0.2">
      <c r="A6" s="86" t="s">
        <v>53</v>
      </c>
      <c r="B6" s="92">
        <f>'Compte de résultat'!C14</f>
        <v>300</v>
      </c>
      <c r="C6" s="92">
        <f>'Compte de résultat'!D14</f>
        <v>150</v>
      </c>
    </row>
    <row r="7" spans="1:7" x14ac:dyDescent="0.2">
      <c r="A7" s="86" t="s">
        <v>29</v>
      </c>
      <c r="B7" s="92">
        <f>BFR!C18-BFR!B18</f>
        <v>700</v>
      </c>
      <c r="C7" s="92">
        <f>BFR!D18-BFR!C18</f>
        <v>-1160</v>
      </c>
    </row>
    <row r="8" spans="1:7" ht="30" x14ac:dyDescent="0.2">
      <c r="A8" s="87" t="s">
        <v>56</v>
      </c>
      <c r="B8" s="93">
        <f t="shared" ref="B8:C8" si="0">B5+B6-B7</f>
        <v>640</v>
      </c>
      <c r="C8" s="93">
        <f t="shared" si="0"/>
        <v>560</v>
      </c>
    </row>
    <row r="9" spans="1:7" x14ac:dyDescent="0.2">
      <c r="A9" s="88"/>
      <c r="B9" s="94"/>
      <c r="C9" s="94"/>
    </row>
    <row r="10" spans="1:7" x14ac:dyDescent="0.2">
      <c r="A10" s="89" t="s">
        <v>89</v>
      </c>
      <c r="B10" s="95">
        <v>-200</v>
      </c>
      <c r="C10" s="95">
        <v>-150</v>
      </c>
      <c r="E10" s="79"/>
      <c r="F10" s="79"/>
      <c r="G10" s="79"/>
    </row>
    <row r="11" spans="1:7" x14ac:dyDescent="0.2">
      <c r="A11" s="86" t="s">
        <v>90</v>
      </c>
      <c r="B11" s="95">
        <v>0</v>
      </c>
      <c r="C11" s="95">
        <v>0</v>
      </c>
    </row>
    <row r="12" spans="1:7" ht="30" x14ac:dyDescent="0.2">
      <c r="A12" s="87" t="s">
        <v>54</v>
      </c>
      <c r="B12" s="93">
        <f>B10+B11</f>
        <v>-200</v>
      </c>
      <c r="C12" s="93">
        <f>C10+C11</f>
        <v>-150</v>
      </c>
    </row>
    <row r="13" spans="1:7" x14ac:dyDescent="0.2">
      <c r="A13" s="88"/>
      <c r="B13" s="94"/>
      <c r="C13" s="94"/>
    </row>
    <row r="14" spans="1:7" ht="30" x14ac:dyDescent="0.2">
      <c r="A14" s="89" t="s">
        <v>48</v>
      </c>
      <c r="B14" s="95">
        <f>(Bilan!C19+Bilan!C23)-(Bilan!B19+Bilan!B23)</f>
        <v>-1340</v>
      </c>
      <c r="C14" s="95">
        <f>(Bilan!D19+Bilan!D23)-(Bilan!C19+Bilan!C23)</f>
        <v>-210</v>
      </c>
    </row>
    <row r="15" spans="1:7" x14ac:dyDescent="0.2">
      <c r="A15" s="86" t="s">
        <v>49</v>
      </c>
      <c r="B15" s="95">
        <v>0</v>
      </c>
      <c r="C15" s="95">
        <v>0</v>
      </c>
    </row>
    <row r="16" spans="1:7" x14ac:dyDescent="0.2">
      <c r="A16" s="86" t="s">
        <v>50</v>
      </c>
      <c r="B16" s="95">
        <v>0</v>
      </c>
      <c r="C16" s="95">
        <v>0</v>
      </c>
    </row>
    <row r="17" spans="1:3" ht="30" x14ac:dyDescent="0.2">
      <c r="A17" s="87" t="s">
        <v>57</v>
      </c>
      <c r="B17" s="93">
        <f>B14+B15+B16</f>
        <v>-1340</v>
      </c>
      <c r="C17" s="93">
        <f>C14+C15+C16</f>
        <v>-210</v>
      </c>
    </row>
    <row r="18" spans="1:3" x14ac:dyDescent="0.2">
      <c r="A18" s="88"/>
      <c r="B18" s="94"/>
      <c r="C18" s="94"/>
    </row>
    <row r="19" spans="1:3" ht="30" x14ac:dyDescent="0.2">
      <c r="A19" s="90" t="s">
        <v>58</v>
      </c>
      <c r="B19" s="96">
        <f>B8+B12+B17</f>
        <v>-900</v>
      </c>
      <c r="C19" s="96">
        <f>C8+C12+C17</f>
        <v>200</v>
      </c>
    </row>
    <row r="26" spans="1:3" x14ac:dyDescent="0.2">
      <c r="B26" s="79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2"/>
  <sheetViews>
    <sheetView topLeftCell="A2" zoomScale="230" zoomScaleNormal="230" workbookViewId="0">
      <selection activeCell="B21" sqref="B21"/>
    </sheetView>
  </sheetViews>
  <sheetFormatPr baseColWidth="10" defaultRowHeight="16" x14ac:dyDescent="0.2"/>
  <cols>
    <col min="1" max="1" width="32.1640625" customWidth="1"/>
    <col min="2" max="2" width="11" bestFit="1" customWidth="1"/>
  </cols>
  <sheetData>
    <row r="1" spans="1:4" ht="20" x14ac:dyDescent="0.25">
      <c r="A1" s="5" t="s">
        <v>3</v>
      </c>
      <c r="B1" s="32"/>
      <c r="C1" s="32"/>
      <c r="D1" s="32"/>
    </row>
    <row r="2" spans="1:4" x14ac:dyDescent="0.2">
      <c r="A2" s="4" t="s">
        <v>77</v>
      </c>
      <c r="B2" s="32"/>
      <c r="C2" s="32"/>
      <c r="D2" s="32"/>
    </row>
    <row r="3" spans="1:4" x14ac:dyDescent="0.2">
      <c r="A3" s="72" t="s">
        <v>6</v>
      </c>
      <c r="B3" s="6"/>
      <c r="C3" s="6"/>
      <c r="D3" s="6"/>
    </row>
    <row r="4" spans="1:4" x14ac:dyDescent="0.2">
      <c r="A4" s="2"/>
      <c r="B4" s="6" t="s">
        <v>7</v>
      </c>
      <c r="C4" s="6" t="s">
        <v>8</v>
      </c>
      <c r="D4" s="6" t="s">
        <v>9</v>
      </c>
    </row>
    <row r="5" spans="1:4" x14ac:dyDescent="0.2">
      <c r="A5" s="23" t="s">
        <v>10</v>
      </c>
      <c r="B5" s="33"/>
      <c r="C5" s="34"/>
      <c r="D5" s="33"/>
    </row>
    <row r="6" spans="1:4" x14ac:dyDescent="0.2">
      <c r="A6" s="24" t="s">
        <v>35</v>
      </c>
      <c r="B6" s="35"/>
      <c r="C6" s="36"/>
      <c r="D6" s="35"/>
    </row>
    <row r="7" spans="1:4" x14ac:dyDescent="0.2">
      <c r="A7" s="25" t="s">
        <v>25</v>
      </c>
      <c r="B7" s="35">
        <f>Bilan!B8</f>
        <v>400</v>
      </c>
      <c r="C7" s="35">
        <f>Bilan!C8</f>
        <v>600</v>
      </c>
      <c r="D7" s="35">
        <f>Bilan!D8</f>
        <v>700</v>
      </c>
    </row>
    <row r="8" spans="1:4" x14ac:dyDescent="0.2">
      <c r="A8" s="25" t="s">
        <v>26</v>
      </c>
      <c r="B8" s="35">
        <f>Bilan!B9</f>
        <v>1400</v>
      </c>
      <c r="C8" s="35">
        <f>Bilan!C9</f>
        <v>1800</v>
      </c>
      <c r="D8" s="35">
        <f>Bilan!D9</f>
        <v>2000</v>
      </c>
    </row>
    <row r="9" spans="1:4" x14ac:dyDescent="0.2">
      <c r="A9" s="26" t="s">
        <v>46</v>
      </c>
      <c r="B9" s="35">
        <f>Bilan!B10</f>
        <v>1100</v>
      </c>
      <c r="C9" s="35">
        <f>Bilan!C10</f>
        <v>3450</v>
      </c>
      <c r="D9" s="35">
        <f>Bilan!D10</f>
        <v>900</v>
      </c>
    </row>
    <row r="10" spans="1:4" x14ac:dyDescent="0.2">
      <c r="A10" s="25" t="s">
        <v>31</v>
      </c>
      <c r="B10" s="43">
        <f>SUM(B7:B9)</f>
        <v>2900</v>
      </c>
      <c r="C10" s="44">
        <f>SUM(C7:C9)</f>
        <v>5850</v>
      </c>
      <c r="D10" s="43">
        <f>SUM(D7:D9)</f>
        <v>3600</v>
      </c>
    </row>
    <row r="11" spans="1:4" x14ac:dyDescent="0.2">
      <c r="A11" s="29"/>
      <c r="B11" s="41"/>
      <c r="C11" s="42"/>
      <c r="D11" s="41"/>
    </row>
    <row r="12" spans="1:4" x14ac:dyDescent="0.2">
      <c r="A12" s="29" t="s">
        <v>36</v>
      </c>
      <c r="B12" s="35"/>
      <c r="C12" s="36"/>
      <c r="D12" s="35"/>
    </row>
    <row r="13" spans="1:4" x14ac:dyDescent="0.2">
      <c r="A13" s="24" t="s">
        <v>45</v>
      </c>
      <c r="B13" s="35"/>
      <c r="C13" s="36"/>
      <c r="D13" s="35"/>
    </row>
    <row r="14" spans="1:4" x14ac:dyDescent="0.2">
      <c r="A14" s="25" t="s">
        <v>24</v>
      </c>
      <c r="B14" s="35">
        <f>Bilan!B18</f>
        <v>2000</v>
      </c>
      <c r="C14" s="35">
        <f>Bilan!C18</f>
        <v>2600</v>
      </c>
      <c r="D14" s="35">
        <f>Bilan!D18</f>
        <v>1900</v>
      </c>
    </row>
    <row r="15" spans="1:4" x14ac:dyDescent="0.2">
      <c r="A15" s="25" t="s">
        <v>51</v>
      </c>
      <c r="B15" s="35">
        <f>Bilan!B20</f>
        <v>1550</v>
      </c>
      <c r="C15" s="35">
        <f>Bilan!C20</f>
        <v>3200</v>
      </c>
      <c r="D15" s="35">
        <f>Bilan!D20</f>
        <v>2810</v>
      </c>
    </row>
    <row r="16" spans="1:4" x14ac:dyDescent="0.2">
      <c r="A16" s="30" t="s">
        <v>38</v>
      </c>
      <c r="B16" s="67">
        <f>B14+B15</f>
        <v>3550</v>
      </c>
      <c r="C16" s="67">
        <f t="shared" ref="C16:D16" si="0">C14+C15</f>
        <v>5800</v>
      </c>
      <c r="D16" s="67">
        <f t="shared" si="0"/>
        <v>4710</v>
      </c>
    </row>
    <row r="17" spans="1:4" x14ac:dyDescent="0.2">
      <c r="A17" s="25"/>
      <c r="B17" s="37"/>
      <c r="C17" s="38"/>
      <c r="D17" s="37"/>
    </row>
    <row r="18" spans="1:4" x14ac:dyDescent="0.2">
      <c r="A18" s="31" t="s">
        <v>12</v>
      </c>
      <c r="B18" s="47">
        <f>B10-B16</f>
        <v>-650</v>
      </c>
      <c r="C18" s="47">
        <f t="shared" ref="C18:D18" si="1">C10-C16</f>
        <v>50</v>
      </c>
      <c r="D18" s="47">
        <f t="shared" si="1"/>
        <v>-1110</v>
      </c>
    </row>
    <row r="21" spans="1:4" x14ac:dyDescent="0.2">
      <c r="A21" s="31" t="s">
        <v>93</v>
      </c>
      <c r="B21" s="47">
        <f>B18+Bilan!B13</f>
        <v>1850</v>
      </c>
      <c r="C21" s="47">
        <f>C18+Bilan!C13</f>
        <v>2450</v>
      </c>
      <c r="D21" s="47">
        <f>D18+Bilan!D13</f>
        <v>1290</v>
      </c>
    </row>
    <row r="22" spans="1:4" x14ac:dyDescent="0.2">
      <c r="A22" s="31" t="s">
        <v>94</v>
      </c>
      <c r="B22" s="50">
        <f>B21+Bilan!B7</f>
        <v>3750</v>
      </c>
      <c r="C22" s="50">
        <f>C21+Bilan!C7</f>
        <v>3450</v>
      </c>
      <c r="D22" s="50">
        <f>D21+Bilan!D7</f>
        <v>2490</v>
      </c>
    </row>
  </sheetData>
  <conditionalFormatting sqref="A1:A2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0"/>
  <sheetViews>
    <sheetView topLeftCell="A22" zoomScale="360" zoomScaleNormal="360" zoomScalePageLayoutView="125" workbookViewId="0">
      <selection activeCell="D22" sqref="D22"/>
    </sheetView>
  </sheetViews>
  <sheetFormatPr baseColWidth="10" defaultRowHeight="16" x14ac:dyDescent="0.2"/>
  <cols>
    <col min="1" max="1" width="32" customWidth="1"/>
    <col min="4" max="4" width="11" bestFit="1" customWidth="1"/>
  </cols>
  <sheetData>
    <row r="1" spans="1:6" ht="20" x14ac:dyDescent="0.25">
      <c r="A1" s="5" t="s">
        <v>3</v>
      </c>
      <c r="B1" s="32"/>
      <c r="C1" s="32"/>
      <c r="D1" s="32"/>
      <c r="E1" s="32"/>
      <c r="F1" s="32"/>
    </row>
    <row r="2" spans="1:6" x14ac:dyDescent="0.2">
      <c r="A2" s="4" t="s">
        <v>74</v>
      </c>
      <c r="B2" s="32"/>
      <c r="C2" s="32"/>
      <c r="D2" s="32"/>
      <c r="E2" s="32"/>
      <c r="F2" s="32"/>
    </row>
    <row r="3" spans="1:6" x14ac:dyDescent="0.2">
      <c r="A3" s="2"/>
      <c r="B3" s="6" t="s">
        <v>7</v>
      </c>
      <c r="C3" s="6" t="s">
        <v>8</v>
      </c>
      <c r="D3" s="6" t="s">
        <v>9</v>
      </c>
      <c r="E3" s="6" t="s">
        <v>91</v>
      </c>
      <c r="F3" s="6" t="s">
        <v>92</v>
      </c>
    </row>
    <row r="4" spans="1:6" x14ac:dyDescent="0.2">
      <c r="A4" s="23" t="s">
        <v>59</v>
      </c>
      <c r="B4" s="33"/>
      <c r="C4" s="34"/>
      <c r="D4" s="33"/>
      <c r="E4" s="33"/>
      <c r="F4" s="33"/>
    </row>
    <row r="5" spans="1:6" x14ac:dyDescent="0.2">
      <c r="A5" s="24" t="s">
        <v>60</v>
      </c>
      <c r="B5" s="35" t="s">
        <v>0</v>
      </c>
      <c r="C5" s="104">
        <f>('Compte de résultat'!C5-'Compte de résultat'!B5)/'Compte de résultat'!B5</f>
        <v>0.18279569892473119</v>
      </c>
      <c r="D5" s="68">
        <f>('Compte de résultat'!D5-'Compte de résultat'!C5)/'Compte de résultat'!C5</f>
        <v>9.0909090909090912E-2</v>
      </c>
      <c r="E5" s="68">
        <v>0.30299999999999999</v>
      </c>
      <c r="F5" s="68">
        <v>0.156</v>
      </c>
    </row>
    <row r="6" spans="1:6" x14ac:dyDescent="0.2">
      <c r="A6" s="24"/>
      <c r="B6" s="35"/>
      <c r="C6" s="36"/>
      <c r="D6" s="35"/>
      <c r="E6" s="35"/>
      <c r="F6" s="35"/>
    </row>
    <row r="7" spans="1:6" x14ac:dyDescent="0.2">
      <c r="A7" s="23" t="s">
        <v>61</v>
      </c>
      <c r="B7" s="33"/>
      <c r="C7" s="34"/>
      <c r="D7" s="33"/>
      <c r="E7" s="33"/>
      <c r="F7" s="33"/>
    </row>
    <row r="8" spans="1:6" x14ac:dyDescent="0.2">
      <c r="A8" s="24" t="s">
        <v>75</v>
      </c>
      <c r="B8" s="68">
        <f>'Compte de résultat'!B8/'Compte de résultat'!B5</f>
        <v>0.69892473118279574</v>
      </c>
      <c r="C8" s="68">
        <f>'Compte de résultat'!C8/'Compte de résultat'!C5</f>
        <v>0.69090909090909092</v>
      </c>
      <c r="D8" s="68">
        <f>'Compte de résultat'!D8/'Compte de résultat'!D5</f>
        <v>0.71666666666666667</v>
      </c>
      <c r="E8" s="98" t="s">
        <v>0</v>
      </c>
      <c r="F8" s="98" t="s">
        <v>0</v>
      </c>
    </row>
    <row r="9" spans="1:6" x14ac:dyDescent="0.2">
      <c r="A9" s="24" t="s">
        <v>76</v>
      </c>
      <c r="B9" s="68">
        <f>'Compte de résultat'!B7/'Compte de résultat'!B5</f>
        <v>0.30107526881720431</v>
      </c>
      <c r="C9" s="68">
        <f>'Compte de résultat'!C7/'Compte de résultat'!C5</f>
        <v>0.30909090909090908</v>
      </c>
      <c r="D9" s="68">
        <f>'Compte de résultat'!D7/'Compte de résultat'!D5</f>
        <v>0.28333333333333333</v>
      </c>
      <c r="E9" s="49" t="s">
        <v>0</v>
      </c>
      <c r="F9" s="49" t="s">
        <v>0</v>
      </c>
    </row>
    <row r="10" spans="1:6" x14ac:dyDescent="0.2">
      <c r="A10" s="24" t="s">
        <v>78</v>
      </c>
      <c r="B10" s="68">
        <f>'Compte de résultat'!B10/'Compte de résultat'!B5</f>
        <v>0.31182795698924731</v>
      </c>
      <c r="C10" s="68">
        <f>'Compte de résultat'!C10/'Compte de résultat'!C5</f>
        <v>0.30909090909090908</v>
      </c>
      <c r="D10" s="68">
        <f>'Compte de résultat'!D10/'Compte de résultat'!D5</f>
        <v>0.30833333333333335</v>
      </c>
      <c r="E10" s="49" t="s">
        <v>0</v>
      </c>
      <c r="F10" s="49" t="s">
        <v>0</v>
      </c>
    </row>
    <row r="11" spans="1:6" x14ac:dyDescent="0.2">
      <c r="A11" s="24" t="s">
        <v>79</v>
      </c>
      <c r="B11" s="68">
        <f>'Compte de résultat'!B11/'Compte de résultat'!B5</f>
        <v>0.40860215053763443</v>
      </c>
      <c r="C11" s="68">
        <f>'Compte de résultat'!C11/'Compte de résultat'!C5</f>
        <v>0.46727272727272728</v>
      </c>
      <c r="D11" s="68">
        <f>'Compte de résultat'!D11/'Compte de résultat'!D5</f>
        <v>0.46250000000000002</v>
      </c>
      <c r="E11" s="49"/>
      <c r="F11" s="49"/>
    </row>
    <row r="12" spans="1:6" x14ac:dyDescent="0.2">
      <c r="A12" s="24" t="s">
        <v>62</v>
      </c>
      <c r="B12" s="68">
        <f>'Compte de résultat'!B12/'Compte de résultat'!B5</f>
        <v>-2.1505376344086023E-2</v>
      </c>
      <c r="C12" s="68">
        <f>'Compte de résultat'!C12/'Compte de résultat'!C5</f>
        <v>-8.545454545454545E-2</v>
      </c>
      <c r="D12" s="68">
        <f>'Compte de résultat'!D12/'Compte de résultat'!D5</f>
        <v>-5.4166666666666669E-2</v>
      </c>
      <c r="E12" s="68">
        <v>0.14000000000000001</v>
      </c>
      <c r="F12" s="68">
        <v>0.13200000000000001</v>
      </c>
    </row>
    <row r="13" spans="1:6" x14ac:dyDescent="0.2">
      <c r="A13" s="24" t="s">
        <v>67</v>
      </c>
      <c r="B13" s="105">
        <f>'Compte de résultat'!B15/'Compte de résultat'!B5</f>
        <v>-4.8387096774193547E-2</v>
      </c>
      <c r="C13" s="105">
        <f>'Compte de résultat'!C15/'Compte de résultat'!C5</f>
        <v>-0.11272727272727273</v>
      </c>
      <c r="D13" s="68">
        <f>'Compte de résultat'!D15/'Compte de résultat'!D5</f>
        <v>-6.6666666666666666E-2</v>
      </c>
      <c r="E13" s="49" t="s">
        <v>0</v>
      </c>
      <c r="F13" s="49" t="s">
        <v>0</v>
      </c>
    </row>
    <row r="14" spans="1:6" x14ac:dyDescent="0.2">
      <c r="A14" s="24" t="s">
        <v>64</v>
      </c>
      <c r="B14" s="105">
        <f>'Compte de résultat'!B17/'Compte de résultat'!B5</f>
        <v>6.4516129032258064E-3</v>
      </c>
      <c r="C14" s="105">
        <f>'Compte de résultat'!C17/'Compte de résultat'!C5</f>
        <v>6.3636363636363638E-3</v>
      </c>
      <c r="D14" s="105">
        <f>'Compte de résultat'!D17/'Compte de résultat'!D5</f>
        <v>4.1666666666666666E-3</v>
      </c>
      <c r="E14" s="49" t="s">
        <v>0</v>
      </c>
      <c r="F14" s="49" t="s">
        <v>0</v>
      </c>
    </row>
    <row r="15" spans="1:6" x14ac:dyDescent="0.2">
      <c r="A15" s="24" t="s">
        <v>63</v>
      </c>
      <c r="B15" s="68">
        <f>'Compte de résultat'!B23/'Compte de résultat'!B5</f>
        <v>-5.3763440860215055E-2</v>
      </c>
      <c r="C15" s="68">
        <f>'Compte de résultat'!C23/'Compte de résultat'!C5</f>
        <v>9.4545454545454544E-2</v>
      </c>
      <c r="D15" s="68">
        <f>'Compte de résultat'!D23/'Compte de résultat'!D5</f>
        <v>-6.25E-2</v>
      </c>
      <c r="E15" s="98" t="s">
        <v>0</v>
      </c>
      <c r="F15" s="98" t="s">
        <v>0</v>
      </c>
    </row>
    <row r="16" spans="1:6" x14ac:dyDescent="0.2">
      <c r="A16" s="27"/>
      <c r="B16" s="35"/>
      <c r="C16" s="36"/>
      <c r="D16" s="35"/>
      <c r="E16" s="35"/>
      <c r="F16" s="35"/>
    </row>
    <row r="17" spans="1:12" x14ac:dyDescent="0.2">
      <c r="A17" s="23" t="s">
        <v>69</v>
      </c>
      <c r="B17" s="33"/>
      <c r="C17" s="34"/>
      <c r="D17" s="33"/>
      <c r="E17" s="33"/>
      <c r="F17" s="33"/>
    </row>
    <row r="18" spans="1:12" x14ac:dyDescent="0.2">
      <c r="A18" s="24" t="s">
        <v>65</v>
      </c>
      <c r="B18" s="68">
        <f>'Compte de résultat'!B12/BFR!B21</f>
        <v>-0.10810810810810811</v>
      </c>
      <c r="C18" s="68">
        <f>'Compte de résultat'!C12/BFR!C21</f>
        <v>-0.3836734693877551</v>
      </c>
      <c r="D18" s="68">
        <f>'Compte de résultat'!D12/BFR!D21</f>
        <v>-0.50387596899224807</v>
      </c>
      <c r="E18" s="68">
        <v>0.308</v>
      </c>
      <c r="F18" s="68">
        <v>0.32</v>
      </c>
    </row>
    <row r="19" spans="1:12" x14ac:dyDescent="0.2">
      <c r="A19" s="24" t="s">
        <v>66</v>
      </c>
      <c r="B19" s="68">
        <f>'Compte de résultat'!B15/BFR!B21</f>
        <v>-0.24324324324324326</v>
      </c>
      <c r="C19" s="68">
        <f>'Compte de résultat'!C15/BFR!C21</f>
        <v>-0.5061224489795918</v>
      </c>
      <c r="D19" s="68">
        <f>'Compte de résultat'!D15/BFR!D21</f>
        <v>-0.62015503875968991</v>
      </c>
      <c r="E19" s="49" t="s">
        <v>0</v>
      </c>
      <c r="F19" s="49" t="s">
        <v>0</v>
      </c>
    </row>
    <row r="20" spans="1:12" x14ac:dyDescent="0.2">
      <c r="A20" s="24" t="s">
        <v>1</v>
      </c>
      <c r="B20" s="68">
        <f>'Compte de résultat'!B23/Bilan!B14</f>
        <v>-6.8493150684931503E-2</v>
      </c>
      <c r="C20" s="68">
        <f>'Compte de résultat'!C23/Bilan!C14</f>
        <v>0.11243243243243244</v>
      </c>
      <c r="D20" s="68">
        <f>'Compte de résultat'!D23/Bilan!D14</f>
        <v>-0.10416666666666667</v>
      </c>
      <c r="E20" s="98" t="s">
        <v>0</v>
      </c>
      <c r="F20" s="98" t="s">
        <v>0</v>
      </c>
    </row>
    <row r="21" spans="1:12" x14ac:dyDescent="0.2">
      <c r="A21" s="24" t="s">
        <v>2</v>
      </c>
      <c r="B21" s="68">
        <f>'Compte de résultat'!B23/Bilan!B28</f>
        <v>-0.35714285714285715</v>
      </c>
      <c r="C21" s="68">
        <f>'Compte de résultat'!C23/Bilan!C28</f>
        <v>0.42622950819672129</v>
      </c>
      <c r="D21" s="68">
        <f>'Compte de résultat'!D23/Bilan!D28</f>
        <v>-0.4437869822485207</v>
      </c>
      <c r="E21" s="98" t="s">
        <v>0</v>
      </c>
      <c r="F21" s="98" t="s">
        <v>0</v>
      </c>
    </row>
    <row r="22" spans="1:12" x14ac:dyDescent="0.2">
      <c r="A22" s="24" t="s">
        <v>68</v>
      </c>
      <c r="B22" s="69">
        <f>'Compte de résultat'!B5/Bilan!B14</f>
        <v>1.273972602739726</v>
      </c>
      <c r="C22" s="69">
        <f>'Compte de résultat'!C5/Bilan!C14</f>
        <v>1.1891891891891893</v>
      </c>
      <c r="D22" s="69">
        <f>'Compte de résultat'!D5/Bilan!D14</f>
        <v>1.6666666666666667</v>
      </c>
      <c r="E22" s="99" t="s">
        <v>0</v>
      </c>
      <c r="F22" s="99" t="s">
        <v>0</v>
      </c>
    </row>
    <row r="23" spans="1:12" x14ac:dyDescent="0.2">
      <c r="A23" s="29"/>
      <c r="B23" s="45"/>
      <c r="C23" s="46"/>
      <c r="D23" s="45"/>
      <c r="E23" s="100"/>
      <c r="F23" s="100"/>
    </row>
    <row r="24" spans="1:12" x14ac:dyDescent="0.2">
      <c r="A24" s="23" t="s">
        <v>73</v>
      </c>
      <c r="B24" s="33"/>
      <c r="C24" s="34"/>
      <c r="D24" s="33"/>
      <c r="E24" s="101"/>
      <c r="F24" s="101"/>
    </row>
    <row r="25" spans="1:12" x14ac:dyDescent="0.2">
      <c r="A25" s="24" t="s">
        <v>84</v>
      </c>
      <c r="B25" s="69">
        <f>Bilan!B11/Bilan!B21</f>
        <v>1.352112676056338</v>
      </c>
      <c r="C25" s="69">
        <f>Bilan!C11/Bilan!C21</f>
        <v>1.0378787878787878</v>
      </c>
      <c r="D25" s="69">
        <f>Bilan!D11/Bilan!D21</f>
        <v>0.87114337568058076</v>
      </c>
      <c r="E25" s="99" t="s">
        <v>0</v>
      </c>
      <c r="F25" s="99" t="s">
        <v>0</v>
      </c>
    </row>
    <row r="26" spans="1:12" x14ac:dyDescent="0.2">
      <c r="A26" s="24" t="s">
        <v>85</v>
      </c>
      <c r="B26" s="69">
        <f>(Bilan!B11-Bilan!B9)/Bilan!B21</f>
        <v>0.95774647887323938</v>
      </c>
      <c r="C26" s="69">
        <f>(Bilan!C11-Bilan!C9)/Bilan!C21</f>
        <v>0.76515151515151514</v>
      </c>
      <c r="D26" s="69">
        <f>(Bilan!D11-Bilan!D9)/Bilan!D21</f>
        <v>0.50816696914700543</v>
      </c>
      <c r="E26" s="99" t="s">
        <v>0</v>
      </c>
      <c r="F26" s="99" t="s">
        <v>0</v>
      </c>
      <c r="L26" s="108"/>
    </row>
    <row r="27" spans="1:12" x14ac:dyDescent="0.2">
      <c r="A27" s="58"/>
      <c r="B27" s="59"/>
      <c r="C27" s="59"/>
      <c r="D27" s="59"/>
      <c r="E27" s="59"/>
      <c r="F27" s="59"/>
    </row>
    <row r="28" spans="1:12" x14ac:dyDescent="0.2">
      <c r="A28" s="61" t="s">
        <v>70</v>
      </c>
      <c r="B28" s="33"/>
      <c r="C28" s="33"/>
      <c r="D28" s="33"/>
      <c r="E28" s="101"/>
      <c r="F28" s="101"/>
    </row>
    <row r="29" spans="1:12" x14ac:dyDescent="0.2">
      <c r="A29" s="24" t="s">
        <v>86</v>
      </c>
      <c r="B29" s="103">
        <f>(BFR!B18/'Compte de résultat'!B5)*365</f>
        <v>-25.51075268817204</v>
      </c>
      <c r="C29" s="103">
        <f>(BFR!C18/'Compte de résultat'!C5)*365</f>
        <v>1.6590909090909089</v>
      </c>
      <c r="D29" s="103">
        <f>(BFR!D18/'Compte de résultat'!D5)*365</f>
        <v>-33.762500000000003</v>
      </c>
      <c r="E29" s="103">
        <v>131.6</v>
      </c>
      <c r="F29" s="103">
        <v>126.1</v>
      </c>
    </row>
    <row r="30" spans="1:12" x14ac:dyDescent="0.2">
      <c r="A30" s="24" t="s">
        <v>80</v>
      </c>
      <c r="B30" s="70">
        <f>(Bilan!B9/'Compte de résultat'!B5)*365</f>
        <v>54.946236559139784</v>
      </c>
      <c r="C30" s="70">
        <f>(Bilan!C9/'Compte de résultat'!C5)*365</f>
        <v>59.727272727272727</v>
      </c>
      <c r="D30" s="70">
        <f>(Bilan!D9/'Compte de résultat'!D5)*365</f>
        <v>60.833333333333329</v>
      </c>
      <c r="E30" s="70">
        <v>123</v>
      </c>
      <c r="F30" s="70">
        <v>124.8</v>
      </c>
    </row>
    <row r="31" spans="1:12" x14ac:dyDescent="0.2">
      <c r="A31" s="24" t="s">
        <v>81</v>
      </c>
      <c r="B31" s="70">
        <f>(Bilan!B8/'Compte de résultat'!B5)*365</f>
        <v>15.698924731182798</v>
      </c>
      <c r="C31" s="70">
        <f>(Bilan!C8/'Compte de résultat'!C5)*365</f>
        <v>19.909090909090907</v>
      </c>
      <c r="D31" s="70">
        <f>(Bilan!D8/'Compte de résultat'!D5)*365</f>
        <v>21.291666666666668</v>
      </c>
      <c r="E31" s="70">
        <v>76.099999999999994</v>
      </c>
      <c r="F31" s="70">
        <v>69.3</v>
      </c>
    </row>
    <row r="32" spans="1:12" x14ac:dyDescent="0.2">
      <c r="A32" s="24" t="s">
        <v>82</v>
      </c>
      <c r="B32" s="70">
        <f>(Bilan!B18/'Compte de résultat'!B7)*365</f>
        <v>260.71428571428572</v>
      </c>
      <c r="C32" s="70">
        <f>(Bilan!C18/'Compte de résultat'!C7)*365</f>
        <v>279.11764705882354</v>
      </c>
      <c r="D32" s="70">
        <f>(Bilan!D18/'Compte de résultat'!D7)*365</f>
        <v>203.97058823529412</v>
      </c>
      <c r="E32" s="70">
        <v>71.5</v>
      </c>
      <c r="F32" s="70">
        <v>73.5</v>
      </c>
    </row>
    <row r="33" spans="1:6" x14ac:dyDescent="0.2">
      <c r="A33" s="24"/>
      <c r="B33" s="60"/>
      <c r="C33" s="35"/>
      <c r="D33" s="35"/>
      <c r="E33" s="102"/>
      <c r="F33" s="102"/>
    </row>
    <row r="34" spans="1:6" x14ac:dyDescent="0.2">
      <c r="A34" s="61" t="s">
        <v>71</v>
      </c>
      <c r="B34" s="33"/>
      <c r="C34" s="33"/>
      <c r="D34" s="33"/>
      <c r="E34" s="101"/>
      <c r="F34" s="101"/>
    </row>
    <row r="35" spans="1:6" x14ac:dyDescent="0.2">
      <c r="A35" s="24" t="s">
        <v>83</v>
      </c>
      <c r="B35" s="68">
        <f>'Compte de résultat'!B17/(Bilan!B19+Bilan!B23)</f>
        <v>2.553191489361702E-2</v>
      </c>
      <c r="C35" s="68">
        <f>'Compte de résultat'!C17/(Bilan!C19+Bilan!C23)</f>
        <v>6.9306930693069313E-2</v>
      </c>
      <c r="D35" s="68">
        <f>'Compte de résultat'!D17/(Bilan!D19+Bilan!D23)</f>
        <v>6.25E-2</v>
      </c>
      <c r="E35" s="68">
        <v>3.5999999999999997E-2</v>
      </c>
      <c r="F35" s="68">
        <v>4.7E-2</v>
      </c>
    </row>
    <row r="36" spans="1:6" x14ac:dyDescent="0.2">
      <c r="A36" s="24" t="s">
        <v>72</v>
      </c>
      <c r="B36" s="68">
        <f>(Bilan!B19+Bilan!B23)/Bilan!B14</f>
        <v>0.32191780821917809</v>
      </c>
      <c r="C36" s="68">
        <f>(Bilan!C19+Bilan!C23)/Bilan!C14</f>
        <v>0.10918918918918918</v>
      </c>
      <c r="D36" s="68">
        <f>(Bilan!D19+Bilan!D23)/Bilan!D14</f>
        <v>0.1111111111111111</v>
      </c>
      <c r="E36" s="98" t="s">
        <v>0</v>
      </c>
      <c r="F36" s="98" t="s">
        <v>0</v>
      </c>
    </row>
    <row r="37" spans="1:6" x14ac:dyDescent="0.2">
      <c r="A37" s="24" t="s">
        <v>87</v>
      </c>
      <c r="B37" s="68">
        <f>(Bilan!B23+Bilan!B19)/Bilan!B28</f>
        <v>1.6785714285714286</v>
      </c>
      <c r="C37" s="68">
        <f>(Bilan!C23+Bilan!C19)/Bilan!C28</f>
        <v>0.41393442622950821</v>
      </c>
      <c r="D37" s="68">
        <f>(Bilan!D23+Bilan!D19)/Bilan!D28</f>
        <v>0.47337278106508873</v>
      </c>
      <c r="E37" s="68">
        <v>0.71699999999999997</v>
      </c>
      <c r="F37" s="68">
        <v>0.65400000000000003</v>
      </c>
    </row>
    <row r="38" spans="1:6" x14ac:dyDescent="0.2">
      <c r="A38" s="24" t="s">
        <v>88</v>
      </c>
      <c r="B38" s="107">
        <f>(Bilan!B19+Bilan!B23-Bilan!B7)/Bilan!B28</f>
        <v>0.32142857142857145</v>
      </c>
      <c r="C38" s="107">
        <f>(Bilan!C19+Bilan!C23-Bilan!C7)/Bilan!C28</f>
        <v>4.0983606557377051E-3</v>
      </c>
      <c r="D38" s="107">
        <f>(Bilan!D19+Bilan!D23-Bilan!D7)/Bilan!D28</f>
        <v>-0.23668639053254437</v>
      </c>
      <c r="E38" s="68">
        <v>0.23200000000000001</v>
      </c>
      <c r="F38" s="68">
        <v>0.192</v>
      </c>
    </row>
    <row r="39" spans="1:6" ht="30" x14ac:dyDescent="0.2">
      <c r="A39" s="109" t="s">
        <v>95</v>
      </c>
      <c r="B39" s="69">
        <f>'Compte de résultat'!B15/'Compte de résultat'!B17</f>
        <v>-7.5</v>
      </c>
      <c r="C39" s="69">
        <f>'Compte de résultat'!C15/'Compte de résultat'!C17</f>
        <v>-17.714285714285715</v>
      </c>
      <c r="D39" s="69">
        <f>'Compte de résultat'!D15/'Compte de résultat'!D17</f>
        <v>-16</v>
      </c>
      <c r="E39" s="98" t="s">
        <v>0</v>
      </c>
      <c r="F39" s="98" t="s">
        <v>0</v>
      </c>
    </row>
    <row r="40" spans="1:6" x14ac:dyDescent="0.2">
      <c r="A40" s="66" t="s">
        <v>96</v>
      </c>
      <c r="B40" s="110">
        <f>(Bilan!B19+Bilan!B23-Bilan!B7)/'Compte de résultat'!B12</f>
        <v>-2.25</v>
      </c>
      <c r="C40" s="110">
        <f>(Bilan!C19+Bilan!C23-Bilan!C7)/'Compte de résultat'!C12</f>
        <v>-1.0638297872340425E-2</v>
      </c>
      <c r="D40" s="110">
        <f>(Bilan!D19+Bilan!D23-Bilan!D7)/'Compte de résultat'!D12</f>
        <v>0.61538461538461542</v>
      </c>
      <c r="E40" s="106" t="s">
        <v>0</v>
      </c>
      <c r="F40" s="106" t="s">
        <v>0</v>
      </c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Compte de résultat</vt:lpstr>
      <vt:lpstr>Bilan</vt:lpstr>
      <vt:lpstr>Flux de trésorerie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2025-06-06T13:27:56Z</dcterms:modified>
</cp:coreProperties>
</file>