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rome/Desktop/données/IAE Paris/Cours AnaFi : CGAO/FC/Examens/2025:26/AnaFI/"/>
    </mc:Choice>
  </mc:AlternateContent>
  <xr:revisionPtr revIDLastSave="0" documentId="13_ncr:1_{6D1F3015-14F3-874F-BAA7-9B1A7372026E}" xr6:coauthVersionLast="47" xr6:coauthVersionMax="47" xr10:uidLastSave="{00000000-0000-0000-0000-000000000000}"/>
  <bookViews>
    <workbookView xWindow="12940" yWindow="760" windowWidth="23920" windowHeight="14500" tabRatio="500" activeTab="4" xr2:uid="{00000000-000D-0000-FFFF-FFFF00000000}"/>
  </bookViews>
  <sheets>
    <sheet name="Compte de résultat" sheetId="1" r:id="rId1"/>
    <sheet name="Bilan" sheetId="2" r:id="rId2"/>
    <sheet name="Flux de trésorerie" sheetId="5" r:id="rId3"/>
    <sheet name="BFR" sheetId="4" r:id="rId4"/>
    <sheet name="Ratios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1" i="3" l="1"/>
  <c r="B21" i="1"/>
  <c r="B20" i="3" s="1"/>
  <c r="C20" i="3"/>
  <c r="C21" i="1"/>
  <c r="B14" i="5" l="1"/>
  <c r="C14" i="4"/>
  <c r="B14" i="4"/>
  <c r="B17" i="1"/>
  <c r="B12" i="5"/>
  <c r="C31" i="3"/>
  <c r="C30" i="3"/>
  <c r="B30" i="3"/>
  <c r="C29" i="3"/>
  <c r="B29" i="3"/>
  <c r="C34" i="3"/>
  <c r="B34" i="3"/>
  <c r="C10" i="3"/>
  <c r="B10" i="3"/>
  <c r="C13" i="3"/>
  <c r="B13" i="3"/>
  <c r="B17" i="5"/>
  <c r="B19" i="2"/>
  <c r="B6" i="5"/>
  <c r="B37" i="3"/>
  <c r="C37" i="3"/>
  <c r="C19" i="2"/>
  <c r="C10" i="2"/>
  <c r="C13" i="2" s="1"/>
  <c r="B10" i="2"/>
  <c r="B13" i="2" s="1"/>
  <c r="B21" i="3" s="1"/>
  <c r="C8" i="1"/>
  <c r="C11" i="1" s="1"/>
  <c r="B8" i="1"/>
  <c r="B11" i="1" s="1"/>
  <c r="B7" i="4"/>
  <c r="B8" i="4"/>
  <c r="C7" i="4"/>
  <c r="C8" i="4"/>
  <c r="C13" i="4"/>
  <c r="B13" i="4"/>
  <c r="C9" i="3"/>
  <c r="B9" i="3"/>
  <c r="C5" i="3"/>
  <c r="B9" i="4" l="1"/>
  <c r="B25" i="3"/>
  <c r="B24" i="3"/>
  <c r="C24" i="3"/>
  <c r="C8" i="3"/>
  <c r="C39" i="3"/>
  <c r="C14" i="1"/>
  <c r="C9" i="4"/>
  <c r="C16" i="4" s="1"/>
  <c r="C21" i="3"/>
  <c r="C35" i="3"/>
  <c r="C25" i="3"/>
  <c r="C23" i="2"/>
  <c r="B23" i="2"/>
  <c r="B36" i="3"/>
  <c r="B35" i="3"/>
  <c r="C36" i="3"/>
  <c r="B14" i="1"/>
  <c r="B39" i="3"/>
  <c r="B11" i="3"/>
  <c r="C11" i="3"/>
  <c r="B8" i="3"/>
  <c r="C38" i="3" l="1"/>
  <c r="C17" i="1"/>
  <c r="B16" i="4"/>
  <c r="B7" i="5" s="1"/>
  <c r="C12" i="3"/>
  <c r="C28" i="3"/>
  <c r="C19" i="4"/>
  <c r="B38" i="3"/>
  <c r="B12" i="3"/>
  <c r="B19" i="4" l="1"/>
  <c r="B18" i="3" s="1"/>
  <c r="B28" i="3"/>
  <c r="C23" i="1"/>
  <c r="C14" i="3"/>
  <c r="C19" i="3"/>
  <c r="B5" i="5"/>
  <c r="B8" i="5" s="1"/>
  <c r="B19" i="5" s="1"/>
  <c r="C20" i="4"/>
  <c r="C18" i="3"/>
  <c r="C17" i="3"/>
  <c r="B20" i="4"/>
  <c r="B23" i="1"/>
  <c r="B14" i="3"/>
  <c r="B19" i="3"/>
  <c r="B17" i="3" l="1"/>
</calcChain>
</file>

<file path=xl/sharedStrings.xml><?xml version="1.0" encoding="utf-8"?>
<sst xmlns="http://schemas.openxmlformats.org/spreadsheetml/2006/main" count="101" uniqueCount="86">
  <si>
    <t>-</t>
  </si>
  <si>
    <t>ROA</t>
  </si>
  <si>
    <t>ROE</t>
  </si>
  <si>
    <t>[K€)]</t>
  </si>
  <si>
    <t>Compte de résultat (Renseigner les données dans les cases oranges)</t>
  </si>
  <si>
    <t>[K€]</t>
  </si>
  <si>
    <t>N-1</t>
  </si>
  <si>
    <t>N</t>
  </si>
  <si>
    <t>Actif</t>
  </si>
  <si>
    <t>Bilan (Renseigner les données dans les cases oranges)</t>
  </si>
  <si>
    <t>BFR</t>
  </si>
  <si>
    <t>Marge brute</t>
  </si>
  <si>
    <t>Chiffre d'affaires</t>
  </si>
  <si>
    <t>EBE</t>
  </si>
  <si>
    <t>Résultat d'exploitation</t>
  </si>
  <si>
    <t>Résultat net</t>
  </si>
  <si>
    <t>Impôts sur les sociétés</t>
  </si>
  <si>
    <t xml:space="preserve">Frais financiers </t>
  </si>
  <si>
    <t>Coûts des ventes</t>
  </si>
  <si>
    <t>Fournisseurs</t>
  </si>
  <si>
    <t>Clients</t>
  </si>
  <si>
    <t>Stocks</t>
  </si>
  <si>
    <t>Tableau des flux de trésorerie (Renseigner les données dans les cases oranges)</t>
  </si>
  <si>
    <t xml:space="preserve">Dotations aux Amortissements </t>
  </si>
  <si>
    <t>Moins : variation du BFR</t>
  </si>
  <si>
    <t>Liquidités</t>
  </si>
  <si>
    <t>Total actif circulant</t>
  </si>
  <si>
    <t>Immobilisations nettes</t>
  </si>
  <si>
    <t>Total Actif</t>
  </si>
  <si>
    <t>Endettement financier à court terme</t>
  </si>
  <si>
    <t>Actif circulant</t>
  </si>
  <si>
    <t>Passif</t>
  </si>
  <si>
    <t xml:space="preserve">Passif circulant </t>
  </si>
  <si>
    <t>Total passif circulant</t>
  </si>
  <si>
    <t>Dettes financières à long terme</t>
  </si>
  <si>
    <t>Capitaux propres</t>
  </si>
  <si>
    <t>Total Passif</t>
  </si>
  <si>
    <t>Passif circulant</t>
  </si>
  <si>
    <t xml:space="preserve">Emission (remboursement) de dettes financières </t>
  </si>
  <si>
    <t xml:space="preserve">Augmentation (diminution) de capital </t>
  </si>
  <si>
    <t>Dividendes</t>
  </si>
  <si>
    <t>Résultat avant impôts</t>
  </si>
  <si>
    <t>Plus : Amortissements et provisions</t>
  </si>
  <si>
    <t>Flux de trésorerie lié aux opérations d'investissements</t>
  </si>
  <si>
    <t xml:space="preserve">Marge brute d'autofinancement </t>
  </si>
  <si>
    <t>Flux de trésorerie généré par l'activité</t>
  </si>
  <si>
    <t>Flux de trésorerie lié aux opérations de financement</t>
  </si>
  <si>
    <t>Augmentation (diminution) de la trésorerie</t>
  </si>
  <si>
    <t>Croissance</t>
  </si>
  <si>
    <t>Δ Chiffre d'affaires</t>
  </si>
  <si>
    <t>Ratios de marge</t>
  </si>
  <si>
    <t>EBE/CA</t>
  </si>
  <si>
    <t>RN/CA</t>
  </si>
  <si>
    <t>Charges financières / CA</t>
  </si>
  <si>
    <t>ROI (EBE)</t>
  </si>
  <si>
    <t>ROI (REX)</t>
  </si>
  <si>
    <t>REX/CA</t>
  </si>
  <si>
    <t>Taux de rotation de l'actif</t>
  </si>
  <si>
    <t>Ratios de rentabilité</t>
  </si>
  <si>
    <t>Ratios de rotation du BFR</t>
  </si>
  <si>
    <t>Ratios d'endettement</t>
  </si>
  <si>
    <t>Taux d'endettement</t>
  </si>
  <si>
    <t>Ratios de liquidité</t>
  </si>
  <si>
    <t>Ratios (Renseigner les données dans les cases oranges)</t>
  </si>
  <si>
    <t>Marge brute / CA</t>
  </si>
  <si>
    <t>Coûts des ventes / CA</t>
  </si>
  <si>
    <t>Besoin en fonds de roulement (BFR)</t>
  </si>
  <si>
    <t>Rotation des stocks (365 jours)</t>
  </si>
  <si>
    <t>Délais clients (365 jours)</t>
  </si>
  <si>
    <t>Délais fournisseurs (365 jours)</t>
  </si>
  <si>
    <t>Taux d'intérêt apparent</t>
  </si>
  <si>
    <t>Liquidité générale</t>
  </si>
  <si>
    <t>Liquidité réduite</t>
  </si>
  <si>
    <t>Rotation du BFR (365 jours)</t>
  </si>
  <si>
    <t>Dettes financières / CP</t>
  </si>
  <si>
    <t>Dettes financières nettes / CP</t>
  </si>
  <si>
    <t>Acquisitions d'immobilisations</t>
  </si>
  <si>
    <t>Cessions d'immobilisations</t>
  </si>
  <si>
    <t>Capital investi sans la trésorerie</t>
  </si>
  <si>
    <t>Capital investi avec la trésorerie</t>
  </si>
  <si>
    <t>Ratio de couverture des frais financiers</t>
  </si>
  <si>
    <t>Dettes financières nettes / EBITDA</t>
  </si>
  <si>
    <t>FDE</t>
  </si>
  <si>
    <t>Autres  charges d'exploitation</t>
  </si>
  <si>
    <t>Autres Charges exploitation / CA</t>
  </si>
  <si>
    <t>Autres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</si>
</sst>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_);[Red]\(#,##0.00\ &quot;€&quot;\)"/>
    <numFmt numFmtId="164" formatCode="_ * #,##0.00_)\ _€_ ;_ * \(#,##0.00\)\ _€_ ;_ * &quot;-&quot;??_)\ _€_ ;_ @_ "/>
    <numFmt numFmtId="165" formatCode="_(* #,##0.0_);_(* \(#,##0.0\);_(* &quot;-&quot;??_);_(@_)"/>
    <numFmt numFmtId="166" formatCode="_-* #,##0_-;\(#,##0\)_-;_-* &quot;-&quot;_-;_-@_-"/>
    <numFmt numFmtId="167" formatCode="0.00\x"/>
    <numFmt numFmtId="168" formatCode="0.00\ "/>
    <numFmt numFmtId="169" formatCode="#,##0.00\ [$₹-4009]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3333FF"/>
      <name val="Open Sans"/>
      <family val="2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b/>
      <sz val="14"/>
      <color theme="0"/>
      <name val="Open Sans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FF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b/>
      <sz val="10"/>
      <color rgb="FF0000FF"/>
      <name val="Open Sans"/>
      <family val="2"/>
    </font>
    <font>
      <b/>
      <sz val="14"/>
      <color rgb="FFFFFFFF"/>
      <name val="Open Sans"/>
      <family val="2"/>
    </font>
    <font>
      <sz val="10"/>
      <color rgb="FFFFFFFF"/>
      <name val="Open Sans"/>
      <family val="2"/>
    </font>
    <font>
      <b/>
      <sz val="10"/>
      <color rgb="FFFFFFFF"/>
      <name val="Open Sans"/>
      <family val="2"/>
    </font>
    <font>
      <b/>
      <sz val="10"/>
      <color rgb="FF000000"/>
      <name val="Open Sans"/>
      <family val="2"/>
    </font>
    <font>
      <sz val="10"/>
      <color rgb="FF000000"/>
      <name val="Open Sans"/>
      <family val="2"/>
    </font>
    <font>
      <i/>
      <sz val="10"/>
      <color theme="1"/>
      <name val="Open Sans"/>
    </font>
    <font>
      <sz val="10"/>
      <color theme="3" tint="-0.499984740745262"/>
      <name val="Open Sans"/>
    </font>
    <font>
      <b/>
      <sz val="10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32E57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75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6" fillId="2" borderId="0" xfId="0" applyFont="1" applyFill="1"/>
    <xf numFmtId="0" fontId="5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 applyAlignment="1">
      <alignment wrapText="1"/>
    </xf>
    <xf numFmtId="165" fontId="3" fillId="0" borderId="3" xfId="1" applyNumberFormat="1" applyFont="1" applyBorder="1"/>
    <xf numFmtId="165" fontId="4" fillId="0" borderId="3" xfId="1" applyNumberFormat="1" applyFont="1" applyBorder="1"/>
    <xf numFmtId="165" fontId="3" fillId="0" borderId="2" xfId="1" applyNumberFormat="1" applyFont="1" applyBorder="1"/>
    <xf numFmtId="165" fontId="2" fillId="0" borderId="3" xfId="1" applyNumberFormat="1" applyFont="1" applyBorder="1"/>
    <xf numFmtId="165" fontId="3" fillId="0" borderId="4" xfId="1" applyNumberFormat="1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1" applyNumberFormat="1" applyFont="1" applyBorder="1"/>
    <xf numFmtId="165" fontId="4" fillId="0" borderId="6" xfId="1" applyNumberFormat="1" applyFont="1" applyBorder="1"/>
    <xf numFmtId="165" fontId="3" fillId="0" borderId="5" xfId="1" applyNumberFormat="1" applyFont="1" applyBorder="1"/>
    <xf numFmtId="165" fontId="2" fillId="0" borderId="6" xfId="1" applyNumberFormat="1" applyFont="1" applyBorder="1"/>
    <xf numFmtId="166" fontId="3" fillId="0" borderId="9" xfId="1" applyNumberFormat="1" applyFont="1" applyBorder="1"/>
    <xf numFmtId="166" fontId="2" fillId="0" borderId="10" xfId="1" applyNumberFormat="1" applyFont="1" applyBorder="1"/>
    <xf numFmtId="166" fontId="2" fillId="0" borderId="10" xfId="1" applyNumberFormat="1" applyFont="1" applyBorder="1" applyAlignment="1">
      <alignment horizontal="left" indent="2"/>
    </xf>
    <xf numFmtId="166" fontId="2" fillId="0" borderId="10" xfId="1" applyNumberFormat="1" applyFont="1" applyBorder="1" applyAlignment="1">
      <alignment horizontal="left" indent="1"/>
    </xf>
    <xf numFmtId="166" fontId="3" fillId="0" borderId="12" xfId="1" applyNumberFormat="1" applyFont="1" applyBorder="1"/>
    <xf numFmtId="166" fontId="3" fillId="0" borderId="10" xfId="1" applyNumberFormat="1" applyFont="1" applyBorder="1"/>
    <xf numFmtId="166" fontId="3" fillId="0" borderId="13" xfId="1" applyNumberFormat="1" applyFont="1" applyBorder="1"/>
    <xf numFmtId="0" fontId="6" fillId="2" borderId="0" xfId="0" applyFont="1" applyFill="1" applyAlignment="1">
      <alignment horizontal="center"/>
    </xf>
    <xf numFmtId="166" fontId="10" fillId="0" borderId="5" xfId="1" applyNumberFormat="1" applyFont="1" applyBorder="1" applyAlignment="1">
      <alignment horizontal="center"/>
    </xf>
    <xf numFmtId="166" fontId="10" fillId="0" borderId="8" xfId="1" applyNumberFormat="1" applyFont="1" applyBorder="1" applyAlignment="1">
      <alignment horizontal="center"/>
    </xf>
    <xf numFmtId="166" fontId="10" fillId="0" borderId="6" xfId="1" applyNumberFormat="1" applyFont="1" applyBorder="1" applyAlignment="1">
      <alignment horizontal="center"/>
    </xf>
    <xf numFmtId="166" fontId="10" fillId="0" borderId="0" xfId="1" applyNumberFormat="1" applyFont="1" applyBorder="1" applyAlignment="1">
      <alignment horizontal="center"/>
    </xf>
    <xf numFmtId="166" fontId="11" fillId="0" borderId="6" xfId="1" applyNumberFormat="1" applyFont="1" applyBorder="1" applyAlignment="1">
      <alignment horizontal="center"/>
    </xf>
    <xf numFmtId="166" fontId="11" fillId="0" borderId="0" xfId="1" applyNumberFormat="1" applyFont="1" applyBorder="1" applyAlignment="1">
      <alignment horizontal="center"/>
    </xf>
    <xf numFmtId="166" fontId="12" fillId="0" borderId="15" xfId="1" applyNumberFormat="1" applyFont="1" applyBorder="1" applyAlignment="1">
      <alignment horizontal="center"/>
    </xf>
    <xf numFmtId="166" fontId="13" fillId="0" borderId="6" xfId="1" applyNumberFormat="1" applyFont="1" applyBorder="1" applyAlignment="1">
      <alignment horizontal="center"/>
    </xf>
    <xf numFmtId="166" fontId="11" fillId="0" borderId="5" xfId="1" applyNumberFormat="1" applyFont="1" applyBorder="1" applyAlignment="1">
      <alignment horizontal="center"/>
    </xf>
    <xf numFmtId="166" fontId="12" fillId="0" borderId="6" xfId="1" applyNumberFormat="1" applyFont="1" applyBorder="1" applyAlignment="1">
      <alignment horizontal="center"/>
    </xf>
    <xf numFmtId="166" fontId="12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6" fontId="3" fillId="0" borderId="1" xfId="0" applyNumberFormat="1" applyFont="1" applyBorder="1"/>
    <xf numFmtId="165" fontId="4" fillId="3" borderId="6" xfId="1" applyNumberFormat="1" applyFont="1" applyFill="1" applyBorder="1"/>
    <xf numFmtId="165" fontId="4" fillId="3" borderId="2" xfId="1" applyNumberFormat="1" applyFont="1" applyFill="1" applyBorder="1"/>
    <xf numFmtId="165" fontId="4" fillId="3" borderId="3" xfId="1" applyNumberFormat="1" applyFont="1" applyFill="1" applyBorder="1"/>
    <xf numFmtId="166" fontId="10" fillId="3" borderId="6" xfId="1" applyNumberFormat="1" applyFont="1" applyFill="1" applyBorder="1" applyAlignment="1">
      <alignment horizontal="center"/>
    </xf>
    <xf numFmtId="166" fontId="10" fillId="3" borderId="14" xfId="1" applyNumberFormat="1" applyFont="1" applyFill="1" applyBorder="1" applyAlignment="1">
      <alignment horizontal="center"/>
    </xf>
    <xf numFmtId="166" fontId="10" fillId="3" borderId="7" xfId="1" applyNumberFormat="1" applyFont="1" applyFill="1" applyBorder="1" applyAlignment="1">
      <alignment horizontal="center"/>
    </xf>
    <xf numFmtId="0" fontId="0" fillId="0" borderId="16" xfId="0" applyBorder="1"/>
    <xf numFmtId="0" fontId="0" fillId="0" borderId="14" xfId="0" applyBorder="1"/>
    <xf numFmtId="166" fontId="3" fillId="0" borderId="5" xfId="1" applyNumberFormat="1" applyFont="1" applyBorder="1"/>
    <xf numFmtId="0" fontId="14" fillId="4" borderId="0" xfId="0" applyFont="1" applyFill="1"/>
    <xf numFmtId="0" fontId="15" fillId="4" borderId="0" xfId="0" applyFont="1" applyFill="1"/>
    <xf numFmtId="0" fontId="16" fillId="4" borderId="0" xfId="0" applyFont="1" applyFill="1" applyAlignment="1">
      <alignment horizontal="centerContinuous"/>
    </xf>
    <xf numFmtId="0" fontId="16" fillId="4" borderId="0" xfId="0" applyFont="1" applyFill="1" applyAlignment="1">
      <alignment horizontal="center"/>
    </xf>
    <xf numFmtId="166" fontId="2" fillId="0" borderId="11" xfId="1" applyNumberFormat="1" applyFont="1" applyBorder="1"/>
    <xf numFmtId="10" fontId="10" fillId="3" borderId="6" xfId="1" applyNumberFormat="1" applyFont="1" applyFill="1" applyBorder="1" applyAlignment="1">
      <alignment horizontal="center"/>
    </xf>
    <xf numFmtId="167" fontId="10" fillId="3" borderId="6" xfId="1" applyNumberFormat="1" applyFont="1" applyFill="1" applyBorder="1" applyAlignment="1">
      <alignment horizontal="center"/>
    </xf>
    <xf numFmtId="2" fontId="10" fillId="3" borderId="6" xfId="1" applyNumberFormat="1" applyFont="1" applyFill="1" applyBorder="1" applyAlignment="1">
      <alignment horizontal="center"/>
    </xf>
    <xf numFmtId="165" fontId="4" fillId="3" borderId="5" xfId="1" applyNumberFormat="1" applyFont="1" applyFill="1" applyBorder="1"/>
    <xf numFmtId="8" fontId="6" fillId="2" borderId="0" xfId="0" applyNumberFormat="1" applyFont="1" applyFill="1"/>
    <xf numFmtId="169" fontId="6" fillId="2" borderId="0" xfId="0" applyNumberFormat="1" applyFont="1" applyFill="1"/>
    <xf numFmtId="0" fontId="16" fillId="4" borderId="0" xfId="0" applyFont="1" applyFill="1" applyAlignment="1">
      <alignment horizontal="left" wrapText="1"/>
    </xf>
    <xf numFmtId="165" fontId="2" fillId="0" borderId="6" xfId="1" applyNumberFormat="1" applyFont="1" applyFill="1" applyBorder="1"/>
    <xf numFmtId="165" fontId="2" fillId="0" borderId="3" xfId="1" applyNumberFormat="1" applyFont="1" applyFill="1" applyBorder="1"/>
    <xf numFmtId="166" fontId="0" fillId="0" borderId="0" xfId="0" applyNumberFormat="1"/>
    <xf numFmtId="166" fontId="18" fillId="0" borderId="9" xfId="0" applyNumberFormat="1" applyFont="1" applyBorder="1"/>
    <xf numFmtId="166" fontId="18" fillId="0" borderId="10" xfId="0" applyNumberFormat="1" applyFont="1" applyBorder="1"/>
    <xf numFmtId="166" fontId="17" fillId="0" borderId="9" xfId="0" applyNumberFormat="1" applyFont="1" applyBorder="1" applyAlignment="1">
      <alignment wrapText="1"/>
    </xf>
    <xf numFmtId="166" fontId="17" fillId="0" borderId="10" xfId="0" applyNumberFormat="1" applyFont="1" applyBorder="1"/>
    <xf numFmtId="166" fontId="18" fillId="0" borderId="10" xfId="0" applyNumberFormat="1" applyFont="1" applyBorder="1" applyAlignment="1">
      <alignment wrapText="1"/>
    </xf>
    <xf numFmtId="166" fontId="17" fillId="0" borderId="13" xfId="0" applyNumberFormat="1" applyFont="1" applyBorder="1" applyAlignment="1">
      <alignment wrapText="1"/>
    </xf>
    <xf numFmtId="166" fontId="10" fillId="0" borderId="5" xfId="0" applyNumberFormat="1" applyFont="1" applyBorder="1"/>
    <xf numFmtId="166" fontId="10" fillId="0" borderId="6" xfId="0" applyNumberFormat="1" applyFont="1" applyBorder="1"/>
    <xf numFmtId="166" fontId="12" fillId="0" borderId="5" xfId="0" applyNumberFormat="1" applyFont="1" applyBorder="1"/>
    <xf numFmtId="166" fontId="13" fillId="0" borderId="6" xfId="0" applyNumberFormat="1" applyFont="1" applyBorder="1"/>
    <xf numFmtId="166" fontId="10" fillId="3" borderId="6" xfId="0" applyNumberFormat="1" applyFont="1" applyFill="1" applyBorder="1" applyAlignment="1">
      <alignment horizontal="right"/>
    </xf>
    <xf numFmtId="166" fontId="11" fillId="0" borderId="1" xfId="0" applyNumberFormat="1" applyFont="1" applyBorder="1"/>
    <xf numFmtId="166" fontId="21" fillId="0" borderId="10" xfId="1" applyNumberFormat="1" applyFont="1" applyBorder="1"/>
    <xf numFmtId="168" fontId="10" fillId="3" borderId="6" xfId="1" applyNumberFormat="1" applyFont="1" applyFill="1" applyBorder="1" applyAlignment="1">
      <alignment horizontal="center"/>
    </xf>
    <xf numFmtId="10" fontId="10" fillId="3" borderId="0" xfId="1" applyNumberFormat="1" applyFont="1" applyFill="1" applyBorder="1" applyAlignment="1">
      <alignment horizontal="center"/>
    </xf>
    <xf numFmtId="10" fontId="10" fillId="3" borderId="10" xfId="1" applyNumberFormat="1" applyFont="1" applyFill="1" applyBorder="1" applyAlignment="1">
      <alignment horizontal="center"/>
    </xf>
    <xf numFmtId="10" fontId="10" fillId="3" borderId="6" xfId="274" applyNumberFormat="1" applyFont="1" applyFill="1" applyBorder="1" applyAlignment="1">
      <alignment horizontal="center"/>
    </xf>
    <xf numFmtId="166" fontId="2" fillId="0" borderId="3" xfId="1" applyNumberFormat="1" applyFont="1" applyBorder="1" applyAlignment="1">
      <alignment wrapText="1"/>
    </xf>
    <xf numFmtId="2" fontId="10" fillId="3" borderId="14" xfId="274" applyNumberFormat="1" applyFont="1" applyFill="1" applyBorder="1" applyAlignment="1">
      <alignment horizontal="center"/>
    </xf>
    <xf numFmtId="166" fontId="2" fillId="0" borderId="16" xfId="1" applyNumberFormat="1" applyFont="1" applyBorder="1" applyAlignment="1">
      <alignment horizontal="left" indent="2"/>
    </xf>
    <xf numFmtId="166" fontId="2" fillId="0" borderId="13" xfId="1" applyNumberFormat="1" applyFont="1" applyBorder="1" applyAlignment="1">
      <alignment horizontal="left" indent="2"/>
    </xf>
    <xf numFmtId="166" fontId="20" fillId="0" borderId="1" xfId="1" applyNumberFormat="1" applyFont="1" applyFill="1" applyBorder="1" applyAlignment="1">
      <alignment horizontal="center"/>
    </xf>
    <xf numFmtId="0" fontId="0" fillId="0" borderId="7" xfId="0" applyBorder="1"/>
    <xf numFmtId="166" fontId="2" fillId="0" borderId="14" xfId="1" applyNumberFormat="1" applyFont="1" applyBorder="1" applyAlignment="1">
      <alignment horizontal="left" indent="2"/>
    </xf>
    <xf numFmtId="166" fontId="11" fillId="0" borderId="1" xfId="1" applyNumberFormat="1" applyFont="1" applyFill="1" applyBorder="1" applyAlignment="1">
      <alignment horizontal="center"/>
    </xf>
    <xf numFmtId="166" fontId="19" fillId="0" borderId="0" xfId="1" applyNumberFormat="1" applyFont="1" applyBorder="1" applyAlignment="1">
      <alignment horizontal="left" indent="1"/>
    </xf>
  </cellXfs>
  <cellStyles count="27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Milliers" xfId="1" builtinId="3"/>
    <cellStyle name="Normal" xfId="0" builtinId="0"/>
    <cellStyle name="Pourcentage" xfId="27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workbookViewId="0">
      <selection activeCell="C13" sqref="C13"/>
    </sheetView>
  </sheetViews>
  <sheetFormatPr baseColWidth="10" defaultRowHeight="16" x14ac:dyDescent="0.2"/>
  <cols>
    <col min="1" max="1" width="31.83203125" customWidth="1"/>
  </cols>
  <sheetData>
    <row r="1" spans="1:3" ht="20" x14ac:dyDescent="0.25">
      <c r="A1" s="5" t="s">
        <v>82</v>
      </c>
      <c r="B1" s="2"/>
      <c r="C1" s="2"/>
    </row>
    <row r="2" spans="1:3" x14ac:dyDescent="0.2">
      <c r="A2" s="4" t="s">
        <v>4</v>
      </c>
      <c r="B2" s="2"/>
      <c r="C2" s="2"/>
    </row>
    <row r="3" spans="1:3" x14ac:dyDescent="0.2">
      <c r="A3" s="2" t="s">
        <v>5</v>
      </c>
      <c r="B3" s="3"/>
      <c r="C3" s="3"/>
    </row>
    <row r="4" spans="1:3" x14ac:dyDescent="0.2">
      <c r="A4" s="2"/>
      <c r="B4" s="6">
        <v>2023</v>
      </c>
      <c r="C4" s="6">
        <v>2024</v>
      </c>
    </row>
    <row r="5" spans="1:3" x14ac:dyDescent="0.2">
      <c r="A5" s="15" t="s">
        <v>12</v>
      </c>
      <c r="B5" s="61">
        <v>12000</v>
      </c>
      <c r="C5" s="45">
        <v>12600</v>
      </c>
    </row>
    <row r="6" spans="1:3" x14ac:dyDescent="0.2">
      <c r="A6" s="15"/>
      <c r="B6" s="19"/>
      <c r="C6" s="9"/>
    </row>
    <row r="7" spans="1:3" x14ac:dyDescent="0.2">
      <c r="A7" s="16" t="s">
        <v>18</v>
      </c>
      <c r="B7" s="44">
        <v>6000</v>
      </c>
      <c r="C7" s="46">
        <v>7000</v>
      </c>
    </row>
    <row r="8" spans="1:3" x14ac:dyDescent="0.2">
      <c r="A8" s="14" t="s">
        <v>11</v>
      </c>
      <c r="B8" s="21">
        <f>B5-B7</f>
        <v>6000</v>
      </c>
      <c r="C8" s="11">
        <f>C5-C7</f>
        <v>5600</v>
      </c>
    </row>
    <row r="9" spans="1:3" x14ac:dyDescent="0.2">
      <c r="A9" s="16"/>
      <c r="B9" s="22"/>
      <c r="C9" s="12"/>
    </row>
    <row r="10" spans="1:3" x14ac:dyDescent="0.2">
      <c r="A10" s="17" t="s">
        <v>83</v>
      </c>
      <c r="B10" s="44">
        <v>4200</v>
      </c>
      <c r="C10" s="46">
        <v>4300</v>
      </c>
    </row>
    <row r="11" spans="1:3" x14ac:dyDescent="0.2">
      <c r="A11" s="18" t="s">
        <v>13</v>
      </c>
      <c r="B11" s="21">
        <f>B8-B10</f>
        <v>1800</v>
      </c>
      <c r="C11" s="21">
        <f>C8-C10</f>
        <v>1300</v>
      </c>
    </row>
    <row r="12" spans="1:3" x14ac:dyDescent="0.2">
      <c r="A12" s="16"/>
      <c r="B12" s="20"/>
      <c r="C12" s="10"/>
    </row>
    <row r="13" spans="1:3" x14ac:dyDescent="0.2">
      <c r="A13" s="16" t="s">
        <v>23</v>
      </c>
      <c r="B13" s="44">
        <v>600</v>
      </c>
      <c r="C13" s="46">
        <v>700</v>
      </c>
    </row>
    <row r="14" spans="1:3" x14ac:dyDescent="0.2">
      <c r="A14" s="18" t="s">
        <v>14</v>
      </c>
      <c r="B14" s="21">
        <f t="shared" ref="B14:C14" si="0">B11-B13</f>
        <v>1200</v>
      </c>
      <c r="C14" s="21">
        <f t="shared" si="0"/>
        <v>600</v>
      </c>
    </row>
    <row r="15" spans="1:3" x14ac:dyDescent="0.2">
      <c r="A15" s="15"/>
      <c r="B15" s="19"/>
      <c r="C15" s="9"/>
    </row>
    <row r="16" spans="1:3" x14ac:dyDescent="0.2">
      <c r="A16" s="16" t="s">
        <v>17</v>
      </c>
      <c r="B16" s="44">
        <v>150</v>
      </c>
      <c r="C16" s="46">
        <v>250</v>
      </c>
    </row>
    <row r="17" spans="1:3" x14ac:dyDescent="0.2">
      <c r="A17" s="14" t="s">
        <v>41</v>
      </c>
      <c r="B17" s="21">
        <f>B14-B16</f>
        <v>1050</v>
      </c>
      <c r="C17" s="21">
        <f>C14-C16</f>
        <v>350</v>
      </c>
    </row>
    <row r="18" spans="1:3" x14ac:dyDescent="0.2">
      <c r="A18" s="15" t="s">
        <v>85</v>
      </c>
      <c r="B18" s="19"/>
      <c r="C18" s="9">
        <v>500</v>
      </c>
    </row>
    <row r="19" spans="1:3" x14ac:dyDescent="0.2">
      <c r="A19" s="16"/>
      <c r="B19" s="65"/>
      <c r="C19" s="66"/>
    </row>
    <row r="20" spans="1:3" x14ac:dyDescent="0.2">
      <c r="A20" s="16" t="s">
        <v>16</v>
      </c>
      <c r="B20" s="44">
        <v>250</v>
      </c>
      <c r="C20" s="46">
        <v>0</v>
      </c>
    </row>
    <row r="21" spans="1:3" x14ac:dyDescent="0.2">
      <c r="A21" s="8" t="s">
        <v>15</v>
      </c>
      <c r="B21" s="7">
        <f>+B17-B20</f>
        <v>800</v>
      </c>
      <c r="C21" s="13">
        <f>+C17-C18-C20</f>
        <v>-150</v>
      </c>
    </row>
    <row r="22" spans="1:3" x14ac:dyDescent="0.2">
      <c r="A22" s="1"/>
      <c r="B22" s="1"/>
      <c r="C22" s="1"/>
    </row>
    <row r="23" spans="1:3" x14ac:dyDescent="0.2">
      <c r="A23" s="8" t="s">
        <v>44</v>
      </c>
      <c r="B23" s="7">
        <f>B21+B13</f>
        <v>1400</v>
      </c>
      <c r="C23" s="7">
        <f>C21+C13</f>
        <v>550</v>
      </c>
    </row>
  </sheetData>
  <conditionalFormatting sqref="A1:A2">
    <cfRule type="duplicateValues" dxfId="3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3"/>
  <sheetViews>
    <sheetView workbookViewId="0">
      <selection activeCell="B24" sqref="B24"/>
    </sheetView>
  </sheetViews>
  <sheetFormatPr baseColWidth="10" defaultRowHeight="16" x14ac:dyDescent="0.2"/>
  <cols>
    <col min="1" max="1" width="41" customWidth="1"/>
    <col min="2" max="3" width="10.83203125" style="42"/>
  </cols>
  <sheetData>
    <row r="1" spans="1:3" ht="20" x14ac:dyDescent="0.25">
      <c r="A1" s="5" t="s">
        <v>82</v>
      </c>
      <c r="B1" s="30"/>
      <c r="C1" s="30"/>
    </row>
    <row r="2" spans="1:3" x14ac:dyDescent="0.2">
      <c r="A2" s="4" t="s">
        <v>9</v>
      </c>
      <c r="B2" s="30"/>
      <c r="C2" s="30"/>
    </row>
    <row r="3" spans="1:3" x14ac:dyDescent="0.2">
      <c r="A3" s="63" t="s">
        <v>5</v>
      </c>
      <c r="B3" s="6"/>
      <c r="C3" s="6"/>
    </row>
    <row r="4" spans="1:3" x14ac:dyDescent="0.2">
      <c r="A4" s="2"/>
      <c r="B4" s="6" t="s">
        <v>6</v>
      </c>
      <c r="C4" s="6" t="s">
        <v>7</v>
      </c>
    </row>
    <row r="5" spans="1:3" x14ac:dyDescent="0.2">
      <c r="A5" s="23" t="s">
        <v>8</v>
      </c>
      <c r="B5" s="31"/>
      <c r="C5" s="31"/>
    </row>
    <row r="6" spans="1:3" x14ac:dyDescent="0.2">
      <c r="A6" s="80" t="s">
        <v>30</v>
      </c>
      <c r="B6" s="33"/>
      <c r="C6" s="33"/>
    </row>
    <row r="7" spans="1:3" x14ac:dyDescent="0.2">
      <c r="A7" s="25" t="s">
        <v>25</v>
      </c>
      <c r="B7" s="47">
        <v>300</v>
      </c>
      <c r="C7" s="47">
        <v>100</v>
      </c>
    </row>
    <row r="8" spans="1:3" x14ac:dyDescent="0.2">
      <c r="A8" s="25" t="s">
        <v>20</v>
      </c>
      <c r="B8" s="47">
        <v>2400</v>
      </c>
      <c r="C8" s="47">
        <v>3000</v>
      </c>
    </row>
    <row r="9" spans="1:3" x14ac:dyDescent="0.2">
      <c r="A9" s="87" t="s">
        <v>21</v>
      </c>
      <c r="B9" s="49">
        <v>1800</v>
      </c>
      <c r="C9" s="48">
        <v>2300</v>
      </c>
    </row>
    <row r="10" spans="1:3" x14ac:dyDescent="0.2">
      <c r="A10" s="25" t="s">
        <v>26</v>
      </c>
      <c r="B10" s="39">
        <f>SUM(B7:B9)</f>
        <v>4500</v>
      </c>
      <c r="C10" s="35">
        <f>SUM(C7:C9)</f>
        <v>5400</v>
      </c>
    </row>
    <row r="11" spans="1:3" x14ac:dyDescent="0.2">
      <c r="A11" s="26"/>
      <c r="B11" s="33"/>
      <c r="C11" s="33"/>
    </row>
    <row r="12" spans="1:3" x14ac:dyDescent="0.2">
      <c r="A12" s="26" t="s">
        <v>27</v>
      </c>
      <c r="B12" s="47">
        <v>4000</v>
      </c>
      <c r="C12" s="47">
        <v>4200</v>
      </c>
    </row>
    <row r="13" spans="1:3" ht="17" thickBot="1" x14ac:dyDescent="0.25">
      <c r="A13" s="27" t="s">
        <v>28</v>
      </c>
      <c r="B13" s="37">
        <f>SUM(B10:B12)</f>
        <v>8500</v>
      </c>
      <c r="C13" s="37">
        <f>SUM(C10:C12)</f>
        <v>9600</v>
      </c>
    </row>
    <row r="14" spans="1:3" ht="17" thickTop="1" x14ac:dyDescent="0.2">
      <c r="A14" s="28"/>
      <c r="B14" s="38"/>
      <c r="C14" s="38"/>
    </row>
    <row r="15" spans="1:3" x14ac:dyDescent="0.2">
      <c r="A15" s="28" t="s">
        <v>31</v>
      </c>
      <c r="B15" s="33"/>
      <c r="C15" s="33"/>
    </row>
    <row r="16" spans="1:3" x14ac:dyDescent="0.2">
      <c r="A16" s="80" t="s">
        <v>32</v>
      </c>
      <c r="B16" s="33"/>
      <c r="C16" s="33"/>
    </row>
    <row r="17" spans="1:77" x14ac:dyDescent="0.2">
      <c r="A17" s="25" t="s">
        <v>19</v>
      </c>
      <c r="B17" s="47">
        <v>2200</v>
      </c>
      <c r="C17" s="47">
        <v>2600</v>
      </c>
    </row>
    <row r="18" spans="1:77" x14ac:dyDescent="0.2">
      <c r="A18" s="25" t="s">
        <v>29</v>
      </c>
      <c r="B18" s="47">
        <v>800</v>
      </c>
      <c r="C18" s="47">
        <v>1100</v>
      </c>
    </row>
    <row r="19" spans="1:77" s="90" customFormat="1" x14ac:dyDescent="0.2">
      <c r="A19" s="88" t="s">
        <v>33</v>
      </c>
      <c r="B19" s="89">
        <f>SUM(B17:B18)</f>
        <v>3000</v>
      </c>
      <c r="C19" s="89">
        <f>SUM(C17:C18)</f>
        <v>3700</v>
      </c>
      <c r="D19"/>
      <c r="E19"/>
      <c r="F19" s="93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</row>
    <row r="20" spans="1:77" x14ac:dyDescent="0.2">
      <c r="A20" s="25"/>
      <c r="B20" s="35"/>
      <c r="C20" s="35"/>
    </row>
    <row r="21" spans="1:77" x14ac:dyDescent="0.2">
      <c r="A21" s="24" t="s">
        <v>34</v>
      </c>
      <c r="B21" s="48">
        <v>2000</v>
      </c>
      <c r="C21" s="47">
        <v>2500</v>
      </c>
      <c r="F21" s="67"/>
    </row>
    <row r="22" spans="1:77" x14ac:dyDescent="0.2">
      <c r="A22" s="29" t="s">
        <v>35</v>
      </c>
      <c r="B22" s="41">
        <v>3500</v>
      </c>
      <c r="C22" s="41">
        <v>3400</v>
      </c>
    </row>
    <row r="23" spans="1:77" x14ac:dyDescent="0.2">
      <c r="A23" s="29" t="s">
        <v>36</v>
      </c>
      <c r="B23" s="41">
        <f>B22+B21+B19</f>
        <v>8500</v>
      </c>
      <c r="C23" s="41">
        <f>C22+C21+C19</f>
        <v>9600</v>
      </c>
    </row>
  </sheetData>
  <conditionalFormatting sqref="A1:A2">
    <cfRule type="duplicateValues" dxfId="2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G16" sqref="G16"/>
    </sheetView>
  </sheetViews>
  <sheetFormatPr baseColWidth="10" defaultRowHeight="16" x14ac:dyDescent="0.2"/>
  <cols>
    <col min="1" max="1" width="34.33203125" customWidth="1"/>
  </cols>
  <sheetData>
    <row r="1" spans="1:6" ht="20" x14ac:dyDescent="0.25">
      <c r="A1" s="53" t="s">
        <v>82</v>
      </c>
      <c r="B1" s="54"/>
    </row>
    <row r="2" spans="1:6" ht="45" x14ac:dyDescent="0.2">
      <c r="A2" s="64" t="s">
        <v>22</v>
      </c>
      <c r="B2" s="54"/>
    </row>
    <row r="3" spans="1:6" x14ac:dyDescent="0.2">
      <c r="A3" s="54" t="s">
        <v>3</v>
      </c>
      <c r="B3" s="55"/>
    </row>
    <row r="4" spans="1:6" x14ac:dyDescent="0.2">
      <c r="A4" s="54"/>
      <c r="B4" s="56">
        <v>2024</v>
      </c>
    </row>
    <row r="5" spans="1:6" x14ac:dyDescent="0.2">
      <c r="A5" s="68" t="s">
        <v>15</v>
      </c>
      <c r="B5" s="74">
        <f>'Compte de résultat'!C21</f>
        <v>-150</v>
      </c>
    </row>
    <row r="6" spans="1:6" x14ac:dyDescent="0.2">
      <c r="A6" s="69" t="s">
        <v>42</v>
      </c>
      <c r="B6" s="75">
        <f>'Compte de résultat'!C13</f>
        <v>700</v>
      </c>
    </row>
    <row r="7" spans="1:6" x14ac:dyDescent="0.2">
      <c r="A7" s="69" t="s">
        <v>24</v>
      </c>
      <c r="B7" s="75">
        <f>BFR!C16-BFR!B16</f>
        <v>700</v>
      </c>
    </row>
    <row r="8" spans="1:6" ht="30" x14ac:dyDescent="0.2">
      <c r="A8" s="70" t="s">
        <v>45</v>
      </c>
      <c r="B8" s="76">
        <f t="shared" ref="B8" si="0">B5+B6-B7</f>
        <v>-150</v>
      </c>
    </row>
    <row r="9" spans="1:6" x14ac:dyDescent="0.2">
      <c r="A9" s="71"/>
      <c r="B9" s="77"/>
    </row>
    <row r="10" spans="1:6" x14ac:dyDescent="0.2">
      <c r="A10" s="72" t="s">
        <v>76</v>
      </c>
      <c r="B10" s="78">
        <v>-900</v>
      </c>
      <c r="D10" s="67"/>
      <c r="E10" s="67"/>
      <c r="F10" s="67"/>
    </row>
    <row r="11" spans="1:6" x14ac:dyDescent="0.2">
      <c r="A11" s="69" t="s">
        <v>77</v>
      </c>
      <c r="B11" s="78">
        <v>0</v>
      </c>
    </row>
    <row r="12" spans="1:6" ht="30" x14ac:dyDescent="0.2">
      <c r="A12" s="70" t="s">
        <v>43</v>
      </c>
      <c r="B12" s="76">
        <f>B10+B11</f>
        <v>-900</v>
      </c>
    </row>
    <row r="13" spans="1:6" x14ac:dyDescent="0.2">
      <c r="A13" s="71"/>
      <c r="B13" s="77"/>
    </row>
    <row r="14" spans="1:6" ht="30" x14ac:dyDescent="0.2">
      <c r="A14" s="72" t="s">
        <v>38</v>
      </c>
      <c r="B14" s="78">
        <f>Bilan!C18+Bilan!C21-Bilan!B18-Bilan!B21</f>
        <v>800</v>
      </c>
    </row>
    <row r="15" spans="1:6" x14ac:dyDescent="0.2">
      <c r="A15" s="69" t="s">
        <v>39</v>
      </c>
      <c r="B15" s="78">
        <v>50</v>
      </c>
    </row>
    <row r="16" spans="1:6" x14ac:dyDescent="0.2">
      <c r="A16" s="69" t="s">
        <v>40</v>
      </c>
      <c r="B16" s="78">
        <v>0</v>
      </c>
    </row>
    <row r="17" spans="1:2" ht="30" x14ac:dyDescent="0.2">
      <c r="A17" s="70" t="s">
        <v>46</v>
      </c>
      <c r="B17" s="76">
        <f>B14+B15+B16</f>
        <v>850</v>
      </c>
    </row>
    <row r="18" spans="1:2" x14ac:dyDescent="0.2">
      <c r="A18" s="71"/>
      <c r="B18" s="77"/>
    </row>
    <row r="19" spans="1:2" ht="30" x14ac:dyDescent="0.2">
      <c r="A19" s="73" t="s">
        <v>47</v>
      </c>
      <c r="B19" s="79">
        <f>B8+B12+B17</f>
        <v>-200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workbookViewId="0">
      <selection activeCell="C19" sqref="C19"/>
    </sheetView>
  </sheetViews>
  <sheetFormatPr baseColWidth="10" defaultRowHeight="16" x14ac:dyDescent="0.2"/>
  <cols>
    <col min="1" max="1" width="32.1640625" customWidth="1"/>
  </cols>
  <sheetData>
    <row r="1" spans="1:3" ht="20" x14ac:dyDescent="0.25">
      <c r="A1" s="5" t="s">
        <v>82</v>
      </c>
      <c r="B1" s="30"/>
      <c r="C1" s="30"/>
    </row>
    <row r="2" spans="1:3" x14ac:dyDescent="0.2">
      <c r="A2" s="4" t="s">
        <v>66</v>
      </c>
      <c r="B2" s="30"/>
      <c r="C2" s="30"/>
    </row>
    <row r="3" spans="1:3" x14ac:dyDescent="0.2">
      <c r="A3" s="62" t="s">
        <v>5</v>
      </c>
      <c r="B3" s="6"/>
      <c r="C3" s="6"/>
    </row>
    <row r="4" spans="1:3" x14ac:dyDescent="0.2">
      <c r="A4" s="2"/>
      <c r="B4" s="6">
        <v>2023</v>
      </c>
      <c r="C4" s="6">
        <v>2024</v>
      </c>
    </row>
    <row r="5" spans="1:3" x14ac:dyDescent="0.2">
      <c r="A5" s="23" t="s">
        <v>8</v>
      </c>
      <c r="B5" s="31"/>
      <c r="C5" s="31"/>
    </row>
    <row r="6" spans="1:3" x14ac:dyDescent="0.2">
      <c r="A6" s="24" t="s">
        <v>30</v>
      </c>
      <c r="B6" s="33"/>
      <c r="C6" s="33"/>
    </row>
    <row r="7" spans="1:3" x14ac:dyDescent="0.2">
      <c r="A7" s="25" t="s">
        <v>20</v>
      </c>
      <c r="B7" s="33">
        <f>Bilan!B8</f>
        <v>2400</v>
      </c>
      <c r="C7" s="33">
        <f>Bilan!C8</f>
        <v>3000</v>
      </c>
    </row>
    <row r="8" spans="1:3" x14ac:dyDescent="0.2">
      <c r="A8" s="91" t="s">
        <v>21</v>
      </c>
      <c r="B8" s="33">
        <f>Bilan!B9</f>
        <v>1800</v>
      </c>
      <c r="C8" s="33">
        <f>Bilan!C9</f>
        <v>2300</v>
      </c>
    </row>
    <row r="9" spans="1:3" x14ac:dyDescent="0.2">
      <c r="A9" s="25" t="s">
        <v>26</v>
      </c>
      <c r="B9" s="39">
        <f>SUM(B7:B8)</f>
        <v>4200</v>
      </c>
      <c r="C9" s="39">
        <f>SUM(C7:C8)</f>
        <v>5300</v>
      </c>
    </row>
    <row r="10" spans="1:3" x14ac:dyDescent="0.2">
      <c r="A10" s="28"/>
      <c r="B10" s="38"/>
      <c r="C10" s="38"/>
    </row>
    <row r="11" spans="1:3" x14ac:dyDescent="0.2">
      <c r="A11" s="28" t="s">
        <v>31</v>
      </c>
      <c r="B11" s="33"/>
      <c r="C11" s="33"/>
    </row>
    <row r="12" spans="1:3" x14ac:dyDescent="0.2">
      <c r="A12" s="24" t="s">
        <v>37</v>
      </c>
      <c r="B12" s="33"/>
      <c r="C12" s="33"/>
    </row>
    <row r="13" spans="1:3" x14ac:dyDescent="0.2">
      <c r="A13" s="25" t="s">
        <v>19</v>
      </c>
      <c r="B13" s="33">
        <f>Bilan!B17</f>
        <v>2200</v>
      </c>
      <c r="C13" s="33">
        <f>Bilan!C17</f>
        <v>2600</v>
      </c>
    </row>
    <row r="14" spans="1:3" x14ac:dyDescent="0.2">
      <c r="A14" s="88" t="s">
        <v>33</v>
      </c>
      <c r="B14" s="92">
        <f>B13</f>
        <v>2200</v>
      </c>
      <c r="C14" s="92">
        <f>C13</f>
        <v>2600</v>
      </c>
    </row>
    <row r="15" spans="1:3" x14ac:dyDescent="0.2">
      <c r="A15" s="25"/>
      <c r="B15" s="36"/>
      <c r="C15" s="35"/>
    </row>
    <row r="16" spans="1:3" x14ac:dyDescent="0.2">
      <c r="A16" s="29" t="s">
        <v>10</v>
      </c>
      <c r="B16" s="41">
        <f>B9-B14</f>
        <v>2000</v>
      </c>
      <c r="C16" s="41">
        <f>C9-C14</f>
        <v>2700</v>
      </c>
    </row>
    <row r="19" spans="1:3" x14ac:dyDescent="0.2">
      <c r="A19" s="29" t="s">
        <v>78</v>
      </c>
      <c r="B19" s="41">
        <f>B16+Bilan!B12</f>
        <v>6000</v>
      </c>
      <c r="C19" s="41">
        <f>C16+Bilan!C12</f>
        <v>6900</v>
      </c>
    </row>
    <row r="20" spans="1:3" x14ac:dyDescent="0.2">
      <c r="A20" s="29" t="s">
        <v>79</v>
      </c>
      <c r="B20" s="43">
        <f>B19+Bilan!B7</f>
        <v>6300</v>
      </c>
      <c r="C20" s="43">
        <f>C19+Bilan!C7</f>
        <v>7000</v>
      </c>
    </row>
  </sheetData>
  <conditionalFormatting sqref="A1:A2">
    <cfRule type="duplicateValues" dxfId="1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9"/>
  <sheetViews>
    <sheetView tabSelected="1" topLeftCell="A23" zoomScale="125" zoomScaleNormal="125" zoomScalePageLayoutView="125" workbookViewId="0">
      <selection activeCell="C39" sqref="C39"/>
    </sheetView>
  </sheetViews>
  <sheetFormatPr baseColWidth="10" defaultRowHeight="16" x14ac:dyDescent="0.2"/>
  <cols>
    <col min="1" max="1" width="32" customWidth="1"/>
    <col min="3" max="3" width="11" bestFit="1" customWidth="1"/>
  </cols>
  <sheetData>
    <row r="1" spans="1:3" ht="20" x14ac:dyDescent="0.25">
      <c r="A1" s="5" t="s">
        <v>82</v>
      </c>
      <c r="B1" s="30"/>
      <c r="C1" s="30"/>
    </row>
    <row r="2" spans="1:3" x14ac:dyDescent="0.2">
      <c r="A2" s="4" t="s">
        <v>63</v>
      </c>
      <c r="B2" s="30"/>
      <c r="C2" s="30"/>
    </row>
    <row r="3" spans="1:3" x14ac:dyDescent="0.2">
      <c r="A3" s="2"/>
      <c r="B3" s="6">
        <v>2023</v>
      </c>
      <c r="C3" s="6">
        <v>2024</v>
      </c>
    </row>
    <row r="4" spans="1:3" x14ac:dyDescent="0.2">
      <c r="A4" s="23" t="s">
        <v>48</v>
      </c>
      <c r="B4" s="32"/>
      <c r="C4" s="31"/>
    </row>
    <row r="5" spans="1:3" x14ac:dyDescent="0.2">
      <c r="A5" s="24" t="s">
        <v>49</v>
      </c>
      <c r="B5" s="82" t="s">
        <v>0</v>
      </c>
      <c r="C5" s="58">
        <f>('Compte de résultat'!C5-'Compte de résultat'!B5)/'Compte de résultat'!B5</f>
        <v>0.05</v>
      </c>
    </row>
    <row r="6" spans="1:3" x14ac:dyDescent="0.2">
      <c r="A6" s="24"/>
      <c r="B6" s="34"/>
      <c r="C6" s="33"/>
    </row>
    <row r="7" spans="1:3" x14ac:dyDescent="0.2">
      <c r="A7" s="23" t="s">
        <v>50</v>
      </c>
      <c r="B7" s="32"/>
      <c r="C7" s="31"/>
    </row>
    <row r="8" spans="1:3" x14ac:dyDescent="0.2">
      <c r="A8" s="24" t="s">
        <v>64</v>
      </c>
      <c r="B8" s="58">
        <f>'Compte de résultat'!B8/'Compte de résultat'!B5</f>
        <v>0.5</v>
      </c>
      <c r="C8" s="58">
        <f>'Compte de résultat'!C8/'Compte de résultat'!C5</f>
        <v>0.44444444444444442</v>
      </c>
    </row>
    <row r="9" spans="1:3" x14ac:dyDescent="0.2">
      <c r="A9" s="24" t="s">
        <v>65</v>
      </c>
      <c r="B9" s="58">
        <f>'Compte de résultat'!B7/'Compte de résultat'!B5</f>
        <v>0.5</v>
      </c>
      <c r="C9" s="58">
        <f>'Compte de résultat'!C7/'Compte de résultat'!C5</f>
        <v>0.55555555555555558</v>
      </c>
    </row>
    <row r="10" spans="1:3" x14ac:dyDescent="0.2">
      <c r="A10" s="24" t="s">
        <v>84</v>
      </c>
      <c r="B10" s="58">
        <f>'Compte de résultat'!B10/'Compte de résultat'!B5</f>
        <v>0.35</v>
      </c>
      <c r="C10" s="58">
        <f>'Compte de résultat'!C10/'Compte de résultat'!C5</f>
        <v>0.34126984126984128</v>
      </c>
    </row>
    <row r="11" spans="1:3" x14ac:dyDescent="0.2">
      <c r="A11" s="24" t="s">
        <v>51</v>
      </c>
      <c r="B11" s="58">
        <f>'Compte de résultat'!B11/'Compte de résultat'!B5</f>
        <v>0.15</v>
      </c>
      <c r="C11" s="58">
        <f>'Compte de résultat'!C11/'Compte de résultat'!C5</f>
        <v>0.10317460317460317</v>
      </c>
    </row>
    <row r="12" spans="1:3" x14ac:dyDescent="0.2">
      <c r="A12" s="24" t="s">
        <v>56</v>
      </c>
      <c r="B12" s="83">
        <f>'Compte de résultat'!B14/'Compte de résultat'!B5</f>
        <v>0.1</v>
      </c>
      <c r="C12" s="58">
        <f>'Compte de résultat'!C14/'Compte de résultat'!C5</f>
        <v>4.7619047619047616E-2</v>
      </c>
    </row>
    <row r="13" spans="1:3" x14ac:dyDescent="0.2">
      <c r="A13" s="24" t="s">
        <v>53</v>
      </c>
      <c r="B13" s="83">
        <f>'Compte de résultat'!B16/'Compte de résultat'!B5</f>
        <v>1.2500000000000001E-2</v>
      </c>
      <c r="C13" s="83">
        <f>'Compte de résultat'!C16/'Compte de résultat'!C5</f>
        <v>1.984126984126984E-2</v>
      </c>
    </row>
    <row r="14" spans="1:3" x14ac:dyDescent="0.2">
      <c r="A14" s="24" t="s">
        <v>52</v>
      </c>
      <c r="B14" s="58">
        <f>'Compte de résultat'!B21/'Compte de résultat'!B5</f>
        <v>6.6666666666666666E-2</v>
      </c>
      <c r="C14" s="58">
        <f>'Compte de résultat'!C21/'Compte de résultat'!C5</f>
        <v>-1.1904761904761904E-2</v>
      </c>
    </row>
    <row r="15" spans="1:3" x14ac:dyDescent="0.2">
      <c r="A15" s="26"/>
      <c r="B15" s="34"/>
      <c r="C15" s="33"/>
    </row>
    <row r="16" spans="1:3" x14ac:dyDescent="0.2">
      <c r="A16" s="23" t="s">
        <v>58</v>
      </c>
      <c r="B16" s="32"/>
      <c r="C16" s="31"/>
    </row>
    <row r="17" spans="1:3" x14ac:dyDescent="0.2">
      <c r="A17" s="24" t="s">
        <v>54</v>
      </c>
      <c r="B17" s="58">
        <f>'Compte de résultat'!B11/BFR!B19</f>
        <v>0.3</v>
      </c>
      <c r="C17" s="58">
        <f>'Compte de résultat'!C11/BFR!C19</f>
        <v>0.18840579710144928</v>
      </c>
    </row>
    <row r="18" spans="1:3" x14ac:dyDescent="0.2">
      <c r="A18" s="24" t="s">
        <v>55</v>
      </c>
      <c r="B18" s="58">
        <f>'Compte de résultat'!B14/BFR!B19</f>
        <v>0.2</v>
      </c>
      <c r="C18" s="58">
        <f>'Compte de résultat'!C14/BFR!C19</f>
        <v>8.6956521739130432E-2</v>
      </c>
    </row>
    <row r="19" spans="1:3" x14ac:dyDescent="0.2">
      <c r="A19" s="24" t="s">
        <v>1</v>
      </c>
      <c r="B19" s="58">
        <f>'Compte de résultat'!B21/Bilan!B13</f>
        <v>9.4117647058823528E-2</v>
      </c>
      <c r="C19" s="58">
        <f>'Compte de résultat'!C21/Bilan!C13</f>
        <v>-1.5625E-2</v>
      </c>
    </row>
    <row r="20" spans="1:3" x14ac:dyDescent="0.2">
      <c r="A20" s="24" t="s">
        <v>2</v>
      </c>
      <c r="B20" s="58">
        <f>'Compte de résultat'!B21/Bilan!B22</f>
        <v>0.22857142857142856</v>
      </c>
      <c r="C20" s="58">
        <f>'Compte de résultat'!C21/Bilan!C22</f>
        <v>-4.4117647058823532E-2</v>
      </c>
    </row>
    <row r="21" spans="1:3" x14ac:dyDescent="0.2">
      <c r="A21" s="24" t="s">
        <v>57</v>
      </c>
      <c r="B21" s="59">
        <f>'Compte de résultat'!B5/Bilan!B13</f>
        <v>1.411764705882353</v>
      </c>
      <c r="C21" s="59">
        <f>'Compte de résultat'!C5/Bilan!C13</f>
        <v>1.3125</v>
      </c>
    </row>
    <row r="22" spans="1:3" x14ac:dyDescent="0.2">
      <c r="A22" s="28"/>
      <c r="B22" s="40"/>
      <c r="C22" s="40"/>
    </row>
    <row r="23" spans="1:3" x14ac:dyDescent="0.2">
      <c r="A23" s="23" t="s">
        <v>62</v>
      </c>
      <c r="B23" s="31"/>
      <c r="C23" s="31"/>
    </row>
    <row r="24" spans="1:3" x14ac:dyDescent="0.2">
      <c r="A24" s="24" t="s">
        <v>71</v>
      </c>
      <c r="B24" s="59">
        <f>Bilan!B10/Bilan!B19</f>
        <v>1.5</v>
      </c>
      <c r="C24" s="59">
        <f>Bilan!C10/Bilan!C19</f>
        <v>1.4594594594594594</v>
      </c>
    </row>
    <row r="25" spans="1:3" x14ac:dyDescent="0.2">
      <c r="A25" s="24" t="s">
        <v>72</v>
      </c>
      <c r="B25" s="59">
        <f>(Bilan!B10-Bilan!B9)/Bilan!B19</f>
        <v>0.9</v>
      </c>
      <c r="C25" s="59">
        <f>(Bilan!C10-Bilan!C9)/Bilan!C19</f>
        <v>0.83783783783783783</v>
      </c>
    </row>
    <row r="26" spans="1:3" x14ac:dyDescent="0.2">
      <c r="A26" s="50"/>
      <c r="B26" s="51"/>
      <c r="C26" s="51"/>
    </row>
    <row r="27" spans="1:3" x14ac:dyDescent="0.2">
      <c r="A27" s="52" t="s">
        <v>59</v>
      </c>
      <c r="B27" s="31"/>
      <c r="C27" s="31"/>
    </row>
    <row r="28" spans="1:3" x14ac:dyDescent="0.2">
      <c r="A28" s="24" t="s">
        <v>73</v>
      </c>
      <c r="B28" s="81">
        <f>(BFR!B16/'Compte de résultat'!B5)*365</f>
        <v>60.833333333333329</v>
      </c>
      <c r="C28" s="81">
        <f>(BFR!C16/'Compte de résultat'!C5)*365</f>
        <v>78.214285714285708</v>
      </c>
    </row>
    <row r="29" spans="1:3" x14ac:dyDescent="0.2">
      <c r="A29" s="24" t="s">
        <v>67</v>
      </c>
      <c r="B29" s="60">
        <f>(Bilan!B9/'Compte de résultat'!B5)*365</f>
        <v>54.75</v>
      </c>
      <c r="C29" s="60">
        <f>(Bilan!C9/'Compte de résultat'!C5)*365</f>
        <v>66.626984126984127</v>
      </c>
    </row>
    <row r="30" spans="1:3" x14ac:dyDescent="0.2">
      <c r="A30" s="24" t="s">
        <v>68</v>
      </c>
      <c r="B30" s="60">
        <f>(Bilan!B8/'Compte de résultat'!B5)*365</f>
        <v>73</v>
      </c>
      <c r="C30" s="60">
        <f>(Bilan!C8/'Compte de résultat'!C5)*365</f>
        <v>86.904761904761898</v>
      </c>
    </row>
    <row r="31" spans="1:3" x14ac:dyDescent="0.2">
      <c r="A31" s="24" t="s">
        <v>69</v>
      </c>
      <c r="B31" s="60">
        <f>(Bilan!B17/'Compte de résultat'!B7)*365</f>
        <v>133.83333333333331</v>
      </c>
      <c r="C31" s="60">
        <f>(Bilan!C17/'Compte de résultat'!C7)*365</f>
        <v>135.57142857142858</v>
      </c>
    </row>
    <row r="32" spans="1:3" x14ac:dyDescent="0.2">
      <c r="A32" s="24"/>
      <c r="B32" s="33"/>
      <c r="C32" s="33"/>
    </row>
    <row r="33" spans="1:3" x14ac:dyDescent="0.2">
      <c r="A33" s="52" t="s">
        <v>60</v>
      </c>
      <c r="B33" s="31"/>
      <c r="C33" s="31"/>
    </row>
    <row r="34" spans="1:3" x14ac:dyDescent="0.2">
      <c r="A34" s="24" t="s">
        <v>70</v>
      </c>
      <c r="B34" s="58">
        <f>'Compte de résultat'!B16/(Bilan!B18+Bilan!B21)</f>
        <v>5.3571428571428568E-2</v>
      </c>
      <c r="C34" s="58">
        <f>'Compte de résultat'!C16/(Bilan!C18+Bilan!C21)</f>
        <v>6.9444444444444448E-2</v>
      </c>
    </row>
    <row r="35" spans="1:3" x14ac:dyDescent="0.2">
      <c r="A35" s="24" t="s">
        <v>61</v>
      </c>
      <c r="B35" s="58">
        <f>(Bilan!B18+Bilan!B21)/Bilan!B13</f>
        <v>0.32941176470588235</v>
      </c>
      <c r="C35" s="58">
        <f>(Bilan!C18+Bilan!C21)/Bilan!C13</f>
        <v>0.375</v>
      </c>
    </row>
    <row r="36" spans="1:3" x14ac:dyDescent="0.2">
      <c r="A36" s="24" t="s">
        <v>74</v>
      </c>
      <c r="B36" s="58">
        <f>(Bilan!B21+Bilan!B18)/Bilan!B22</f>
        <v>0.8</v>
      </c>
      <c r="C36" s="58">
        <f>(Bilan!C21+Bilan!C18)/Bilan!C22</f>
        <v>1.0588235294117647</v>
      </c>
    </row>
    <row r="37" spans="1:3" x14ac:dyDescent="0.2">
      <c r="A37" s="24" t="s">
        <v>75</v>
      </c>
      <c r="B37" s="84">
        <f>(Bilan!B18+Bilan!B21-Bilan!B7)/Bilan!B22</f>
        <v>0.7142857142857143</v>
      </c>
      <c r="C37" s="84">
        <f>(Bilan!C18+Bilan!C21-Bilan!C7)/Bilan!C22</f>
        <v>1.0294117647058822</v>
      </c>
    </row>
    <row r="38" spans="1:3" ht="30" x14ac:dyDescent="0.2">
      <c r="A38" s="85" t="s">
        <v>80</v>
      </c>
      <c r="B38" s="59">
        <f>'Compte de résultat'!B14/'Compte de résultat'!B16</f>
        <v>8</v>
      </c>
      <c r="C38" s="59">
        <f>'Compte de résultat'!C14/'Compte de résultat'!C16</f>
        <v>2.4</v>
      </c>
    </row>
    <row r="39" spans="1:3" x14ac:dyDescent="0.2">
      <c r="A39" s="57" t="s">
        <v>81</v>
      </c>
      <c r="B39" s="86">
        <f>(Bilan!B18+Bilan!B21-Bilan!B7)/'Compte de résultat'!B11</f>
        <v>1.3888888888888888</v>
      </c>
      <c r="C39" s="86">
        <f>(Bilan!C18+Bilan!C21-Bilan!C7)/'Compte de résultat'!C11</f>
        <v>2.6923076923076925</v>
      </c>
    </row>
  </sheetData>
  <conditionalFormatting sqref="A1:A2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Compte de résultat</vt:lpstr>
      <vt:lpstr>Bilan</vt:lpstr>
      <vt:lpstr>Flux de trésorerie</vt:lpstr>
      <vt:lpstr>BFR</vt:lpstr>
      <vt:lpstr>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Caby</dc:creator>
  <cp:lastModifiedBy>Jérôme Caby</cp:lastModifiedBy>
  <dcterms:created xsi:type="dcterms:W3CDTF">2019-02-15T17:32:20Z</dcterms:created>
  <dcterms:modified xsi:type="dcterms:W3CDTF">2025-07-11T11:58:32Z</dcterms:modified>
</cp:coreProperties>
</file>