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ropbox/Aulas/EMEP/Excel/EMER/Solutions/"/>
    </mc:Choice>
  </mc:AlternateContent>
  <xr:revisionPtr revIDLastSave="0" documentId="13_ncr:1_{9311E61E-0719-4D43-8BAA-172CBEA3A160}" xr6:coauthVersionLast="47" xr6:coauthVersionMax="47" xr10:uidLastSave="{00000000-0000-0000-0000-000000000000}"/>
  <bookViews>
    <workbookView xWindow="13340" yWindow="1560" windowWidth="23400" windowHeight="13160" activeTab="1" xr2:uid="{14B82778-1B33-1247-B9A5-C0B58F5B9258}"/>
  </bookViews>
  <sheets>
    <sheet name="Ventes" sheetId="1" r:id="rId1"/>
    <sheet name="Factures" sheetId="2" r:id="rId2"/>
    <sheet name="Transport" sheetId="4" r:id="rId3"/>
    <sheet name="Feuil3" sheetId="3" r:id="rId4"/>
    <sheet name="JourFériés" sheetId="5" r:id="rId5"/>
  </sheets>
  <definedNames>
    <definedName name="Factures">Factures!$A:$N</definedName>
    <definedName name="JoursFeries">JourFériés!$A:$A</definedName>
    <definedName name="NumDept">Transport!$C:$C</definedName>
    <definedName name="Transporteur">Transport!$A:$A</definedName>
    <definedName name="TVA">Ventes!$B$1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2" i="2"/>
  <c r="M3" i="2"/>
  <c r="M4" i="2"/>
  <c r="M5" i="2"/>
  <c r="M6" i="2"/>
  <c r="M7" i="2"/>
  <c r="M8" i="2"/>
  <c r="M9" i="2"/>
  <c r="M10" i="2"/>
  <c r="M11" i="2"/>
  <c r="M12" i="2"/>
  <c r="M13" i="2"/>
  <c r="M14" i="2"/>
  <c r="M2" i="2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6" i="1"/>
  <c r="V3" i="2" l="1"/>
  <c r="V4" i="2"/>
  <c r="V7" i="2"/>
  <c r="V9" i="2"/>
  <c r="V11" i="2"/>
  <c r="V12" i="2"/>
  <c r="V13" i="2"/>
  <c r="V14" i="2"/>
  <c r="V2" i="2"/>
  <c r="E3" i="2" l="1"/>
  <c r="E4" i="2"/>
  <c r="E5" i="2"/>
  <c r="E6" i="2"/>
  <c r="E7" i="2"/>
  <c r="E8" i="2"/>
  <c r="E9" i="2"/>
  <c r="E10" i="2"/>
  <c r="E11" i="2"/>
  <c r="E12" i="2"/>
  <c r="E13" i="2"/>
  <c r="E14" i="2"/>
  <c r="E2" i="2"/>
  <c r="C3" i="2"/>
  <c r="C4" i="2"/>
  <c r="C5" i="2"/>
  <c r="C6" i="2"/>
  <c r="C7" i="2"/>
  <c r="C8" i="2"/>
  <c r="C9" i="2"/>
  <c r="C10" i="2"/>
  <c r="C11" i="2"/>
  <c r="C12" i="2"/>
  <c r="C13" i="2"/>
  <c r="C14" i="2"/>
  <c r="C2" i="2"/>
  <c r="E3" i="3"/>
  <c r="E4" i="3"/>
  <c r="E5" i="3"/>
  <c r="E6" i="3"/>
  <c r="E7" i="3"/>
  <c r="E8" i="3"/>
  <c r="E9" i="3"/>
  <c r="E10" i="3"/>
  <c r="E11" i="3"/>
  <c r="E12" i="3"/>
  <c r="E13" i="3"/>
  <c r="E14" i="3"/>
  <c r="E2" i="3"/>
  <c r="I6" i="3"/>
  <c r="H6" i="3"/>
  <c r="D3" i="3"/>
  <c r="D4" i="3"/>
  <c r="D5" i="3"/>
  <c r="D6" i="3"/>
  <c r="D7" i="3"/>
  <c r="D8" i="3"/>
  <c r="D9" i="3"/>
  <c r="D10" i="3"/>
  <c r="D11" i="3"/>
  <c r="D12" i="3"/>
  <c r="D13" i="3"/>
  <c r="D14" i="3"/>
  <c r="D2" i="3"/>
  <c r="G27" i="1" l="1"/>
  <c r="H27" i="1" s="1"/>
  <c r="G28" i="1"/>
  <c r="H28" i="1" s="1"/>
  <c r="G29" i="1"/>
  <c r="H29" i="1" s="1"/>
  <c r="G30" i="1"/>
  <c r="H30" i="1"/>
  <c r="G31" i="1"/>
  <c r="H31" i="1" s="1"/>
  <c r="G7" i="1"/>
  <c r="H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/>
  <c r="G14" i="1"/>
  <c r="H14" i="1" s="1"/>
  <c r="G15" i="1"/>
  <c r="H15" i="1" s="1"/>
  <c r="G16" i="1"/>
  <c r="H16" i="1"/>
  <c r="G17" i="1"/>
  <c r="H17" i="1" s="1"/>
  <c r="G18" i="1"/>
  <c r="H18" i="1" s="1"/>
  <c r="G19" i="1"/>
  <c r="H19" i="1" s="1"/>
  <c r="G20" i="1"/>
  <c r="H20" i="1" s="1"/>
  <c r="G21" i="1"/>
  <c r="H21" i="1"/>
  <c r="G22" i="1"/>
  <c r="H22" i="1" s="1"/>
  <c r="G23" i="1"/>
  <c r="H23" i="1"/>
  <c r="G24" i="1"/>
  <c r="H24" i="1"/>
  <c r="G25" i="1"/>
  <c r="H25" i="1"/>
  <c r="G26" i="1"/>
  <c r="H26" i="1" s="1"/>
  <c r="G6" i="1"/>
  <c r="H6" i="1" s="1"/>
  <c r="V5" i="2" l="1"/>
  <c r="W5" i="2" s="1"/>
  <c r="W4" i="2"/>
  <c r="W2" i="2"/>
  <c r="W3" i="2"/>
  <c r="W7" i="2"/>
  <c r="W9" i="2"/>
  <c r="W12" i="2"/>
  <c r="V6" i="2"/>
  <c r="W6" i="2" s="1"/>
  <c r="W14" i="2"/>
  <c r="W11" i="2"/>
  <c r="W13" i="2"/>
  <c r="V8" i="2" l="1"/>
  <c r="W8" i="2" s="1"/>
  <c r="V10" i="2"/>
  <c r="W10" i="2" s="1"/>
</calcChain>
</file>

<file path=xl/sharedStrings.xml><?xml version="1.0" encoding="utf-8"?>
<sst xmlns="http://schemas.openxmlformats.org/spreadsheetml/2006/main" count="448" uniqueCount="267">
  <si>
    <t>N° Facture</t>
  </si>
  <si>
    <t>Date</t>
  </si>
  <si>
    <t>Produit</t>
  </si>
  <si>
    <t>Description</t>
  </si>
  <si>
    <t>Prix Unit</t>
  </si>
  <si>
    <t>Quantité</t>
  </si>
  <si>
    <t>Prix HT</t>
  </si>
  <si>
    <t>TVA</t>
  </si>
  <si>
    <t>Prix TTC</t>
  </si>
  <si>
    <t>Date Livraison</t>
  </si>
  <si>
    <t>adresse</t>
  </si>
  <si>
    <t>téléphone</t>
  </si>
  <si>
    <t>ville</t>
  </si>
  <si>
    <t>FA-2008-0001</t>
  </si>
  <si>
    <t>FA-2008-0002</t>
  </si>
  <si>
    <t>FA-2008-0003</t>
  </si>
  <si>
    <t>FA-2008-0004</t>
  </si>
  <si>
    <t>FA-2008-0005</t>
  </si>
  <si>
    <t>FA-2008-0006</t>
  </si>
  <si>
    <t>FA-2008-0007</t>
  </si>
  <si>
    <t>FA-2008-0008</t>
  </si>
  <si>
    <t>FA-2008-0009</t>
  </si>
  <si>
    <t>FA-2008-0010</t>
  </si>
  <si>
    <t>FA-2008-0011</t>
  </si>
  <si>
    <t>Code postal</t>
  </si>
  <si>
    <t>07 55 74 60 43</t>
  </si>
  <si>
    <t>03 81 82 85 17</t>
  </si>
  <si>
    <t>09 78 47 37 74</t>
  </si>
  <si>
    <t>04 96 53 56 47</t>
  </si>
  <si>
    <t>01 42 71 31 24</t>
  </si>
  <si>
    <t>04 71 55 40 56</t>
  </si>
  <si>
    <t>09 40 38 62 48</t>
  </si>
  <si>
    <t>06 47 68 49 69</t>
  </si>
  <si>
    <t>06 50 71 34 67</t>
  </si>
  <si>
    <t>06 39 29 45 40</t>
  </si>
  <si>
    <t>89300</t>
  </si>
  <si>
    <t>St Aubin sur Yonne</t>
  </si>
  <si>
    <t>22 rondpoint de la Défense</t>
  </si>
  <si>
    <t>53400</t>
  </si>
  <si>
    <t>St Quentin les Anges</t>
  </si>
  <si>
    <t>49 boulevard de la Paix</t>
  </si>
  <si>
    <t>92500</t>
  </si>
  <si>
    <t>Rueil Malmaison</t>
  </si>
  <si>
    <t>57 rue Pasteur</t>
  </si>
  <si>
    <t>23400</t>
  </si>
  <si>
    <t>Auriat</t>
  </si>
  <si>
    <t>10 rue Gambetta</t>
  </si>
  <si>
    <t>64410</t>
  </si>
  <si>
    <t>Arget</t>
  </si>
  <si>
    <t>15 rue de Taissy</t>
  </si>
  <si>
    <t>55400</t>
  </si>
  <si>
    <t>Braquis</t>
  </si>
  <si>
    <t>40 avenue de Paris</t>
  </si>
  <si>
    <t>52400</t>
  </si>
  <si>
    <t>Aigremont</t>
  </si>
  <si>
    <t>5 impasse des Belges</t>
  </si>
  <si>
    <t>04210</t>
  </si>
  <si>
    <t>Brunet</t>
  </si>
  <si>
    <t>12 rue de Tinqueux</t>
  </si>
  <si>
    <t>59700</t>
  </si>
  <si>
    <t>Marq-en-Bareouil</t>
  </si>
  <si>
    <t>9 rue de Venise</t>
  </si>
  <si>
    <t>P1176</t>
  </si>
  <si>
    <t>P3026</t>
  </si>
  <si>
    <t>P3081</t>
  </si>
  <si>
    <t>P3108</t>
  </si>
  <si>
    <t>P5026</t>
  </si>
  <si>
    <t>P5665</t>
  </si>
  <si>
    <t>P5875</t>
  </si>
  <si>
    <t>P6953</t>
  </si>
  <si>
    <t>P7910</t>
  </si>
  <si>
    <t>P9167</t>
  </si>
  <si>
    <t>P9287</t>
  </si>
  <si>
    <t>Table</t>
  </si>
  <si>
    <t>Ensemble jardin</t>
  </si>
  <si>
    <t>Porte tablette</t>
  </si>
  <si>
    <t>Dessous verre</t>
  </si>
  <si>
    <t>Ensemble table</t>
  </si>
  <si>
    <t>Vase</t>
  </si>
  <si>
    <t>Table basse</t>
  </si>
  <si>
    <t>Tabouret</t>
  </si>
  <si>
    <t>Chaise haute</t>
  </si>
  <si>
    <t>Table haute / bar</t>
  </si>
  <si>
    <t>Nom</t>
  </si>
  <si>
    <t>Client</t>
  </si>
  <si>
    <t>Cyril NAUDEAU</t>
  </si>
  <si>
    <t>Francesca MARITTO</t>
  </si>
  <si>
    <t>Françoise BASCHET</t>
  </si>
  <si>
    <t>Franck GRASSET</t>
  </si>
  <si>
    <t>Sophia MINELLI</t>
  </si>
  <si>
    <t>Marc GALOTTI</t>
  </si>
  <si>
    <t>Rachel DANO</t>
  </si>
  <si>
    <t>Raymond GLORI</t>
  </si>
  <si>
    <t>François BASCHET</t>
  </si>
  <si>
    <t>Prix Total</t>
  </si>
  <si>
    <t>Surcoût</t>
  </si>
  <si>
    <t>Department</t>
  </si>
  <si>
    <t>Transp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</si>
  <si>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</si>
  <si>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</si>
  <si>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</si>
  <si>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</si>
  <si>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</si>
  <si>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</si>
  <si>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</si>
  <si>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</si>
  <si>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</si>
  <si>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</si>
  <si>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</si>
  <si>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</si>
  <si>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</si>
  <si>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</si>
  <si>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</si>
  <si>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</si>
  <si>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</si>
  <si>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</si>
  <si>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</si>
  <si>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2A</t>
  </si>
  <si>
    <t>Corse-du-Sud</t>
  </si>
  <si>
    <t>2B</t>
  </si>
  <si>
    <t>Haute-Corse</t>
  </si>
  <si>
    <t>Côte-d'Or</t>
  </si>
  <si>
    <t>Côtes-d'Armor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</si>
  <si>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</si>
  <si>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</si>
  <si>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</si>
  <si>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</si>
  <si>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</si>
  <si>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</si>
  <si>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</si>
  <si>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</si>
  <si>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</si>
  <si>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</si>
  <si>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</si>
  <si>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</si>
  <si>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</si>
  <si>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</si>
  <si>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</si>
  <si>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</si>
  <si>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</si>
  <si>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</si>
  <si>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</si>
  <si>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</si>
  <si>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</si>
  <si>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</si>
  <si>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</si>
  <si>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</si>
  <si>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</si>
  <si>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</si>
  <si>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</si>
  <si>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</si>
  <si>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</si>
  <si>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</si>
  <si>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</si>
  <si>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</si>
  <si>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</si>
  <si>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</si>
  <si>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</si>
  <si>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</si>
  <si>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</si>
  <si>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</si>
  <si>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</si>
  <si>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</si>
  <si>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</si>
  <si>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</si>
  <si>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</si>
  <si>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</si>
  <si>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</si>
  <si>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</si>
  <si>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</si>
  <si>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</si>
  <si>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</si>
  <si>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</si>
  <si>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</si>
  <si>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</si>
  <si>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</si>
  <si>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</si>
  <si>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</si>
  <si>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</si>
  <si>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</si>
  <si>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</si>
  <si>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</si>
  <si>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</si>
  <si>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</si>
  <si>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</si>
  <si>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</si>
  <si>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</si>
  <si>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</si>
  <si>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</si>
  <si>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</si>
  <si>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</si>
  <si>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</si>
  <si>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</si>
  <si>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Seine-Saint-Denis</t>
  </si>
  <si>
    <t>Val-de-Marne</t>
  </si>
  <si>
    <t>Val-d'Oise</t>
  </si>
  <si>
    <t>Guadeloupe</t>
  </si>
  <si>
    <t>Martinique</t>
  </si>
  <si>
    <t>Guyane</t>
  </si>
  <si>
    <t>La Réunion</t>
  </si>
  <si>
    <t>Mayotte</t>
  </si>
  <si>
    <t>Numéro</t>
  </si>
  <si>
    <t>Département</t>
  </si>
  <si>
    <t>Transporteur</t>
  </si>
  <si>
    <t>Rick Transport</t>
  </si>
  <si>
    <t>DHL</t>
  </si>
  <si>
    <t>Toto Transport</t>
  </si>
  <si>
    <t>Colissimo</t>
  </si>
  <si>
    <t>Sandra CEREJA</t>
  </si>
  <si>
    <t>00 55 4 68 79 80 10</t>
  </si>
  <si>
    <t>99 999</t>
  </si>
  <si>
    <t>Santa Maria, BR</t>
  </si>
  <si>
    <t>Tv Domingos Trevisan</t>
  </si>
  <si>
    <t>Camion propre</t>
  </si>
  <si>
    <t>FA-2008-0012</t>
  </si>
  <si>
    <t>FA-2008-0013</t>
  </si>
  <si>
    <t>Remy DE LAON</t>
  </si>
  <si>
    <t>Reims</t>
  </si>
  <si>
    <t>2 rue Simon</t>
  </si>
  <si>
    <t>06 66 44 77 11</t>
  </si>
  <si>
    <t>Cornelius TOVALSKI</t>
  </si>
  <si>
    <t>Bordeaux</t>
  </si>
  <si>
    <t>32 rue de rivière</t>
  </si>
  <si>
    <t>07 82 92 21 13</t>
  </si>
  <si>
    <t>Code produit</t>
  </si>
  <si>
    <t>Ensemble dessous verre</t>
  </si>
  <si>
    <t>12.16€</t>
  </si>
  <si>
    <t>22.68€</t>
  </si>
  <si>
    <t>34.28€</t>
  </si>
  <si>
    <t>Table 4 place</t>
  </si>
  <si>
    <t>95.51€</t>
  </si>
  <si>
    <t>73.29€</t>
  </si>
  <si>
    <t>Taboret</t>
  </si>
  <si>
    <t>54.46€</t>
  </si>
  <si>
    <t>87.39€</t>
  </si>
  <si>
    <t>P5943</t>
  </si>
  <si>
    <t>Chaise jardin</t>
  </si>
  <si>
    <t>88.76€</t>
  </si>
  <si>
    <t>282.73€</t>
  </si>
  <si>
    <t>Ensemble table + banc</t>
  </si>
  <si>
    <t>398.32€</t>
  </si>
  <si>
    <t>P8428</t>
  </si>
  <si>
    <t>Table 4/6 places</t>
  </si>
  <si>
    <t>172.80€</t>
  </si>
  <si>
    <t>370.57€</t>
  </si>
  <si>
    <t>Table 6 places</t>
  </si>
  <si>
    <t>163.80€</t>
  </si>
  <si>
    <t>si on essaie de faire le calcul avec la colonne C, ça ne marche pas…</t>
  </si>
  <si>
    <t>il faut d'abord nettoyer les données</t>
  </si>
  <si>
    <t xml:space="preserve">si les valeurs contiennent une devise différente de la vôtre ($ par ex), </t>
  </si>
  <si>
    <t>il faut d'abord remplacer le $ par rien</t>
  </si>
  <si>
    <t>$ 73.29</t>
  </si>
  <si>
    <t>Noms Jours fériés</t>
  </si>
  <si>
    <t>Jours semaine</t>
  </si>
  <si>
    <t>Année</t>
  </si>
  <si>
    <t>Jour de l'An</t>
  </si>
  <si>
    <t>Lundi de Pâques</t>
  </si>
  <si>
    <t>Fête du Travail</t>
  </si>
  <si>
    <t>Victoire 1945</t>
  </si>
  <si>
    <t>Ascension</t>
  </si>
  <si>
    <t>Pentecôte</t>
  </si>
  <si>
    <t>Fête nationale</t>
  </si>
  <si>
    <t>Assomption</t>
  </si>
  <si>
    <t>Toussaint</t>
  </si>
  <si>
    <t>Armistice 1918</t>
  </si>
  <si>
    <t>Noël</t>
  </si>
  <si>
    <t>alternative avec format # ###,00 €;[Rouge]# ###,00 €;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</si>
</sst>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* #,##0.00_)\ &quot;€&quot;_ ;_ * \(#,##0.00\)\ &quot;€&quot;_ ;_ * &quot;-&quot;??_)\ &quot;€&quot;_ ;_ @_ "/>
    <numFmt numFmtId="43" formatCode="_ * #,##0.00_)_ ;_ * \(#,##0.00\)_ ;_ * &quot;-&quot;??_)_ ;_ @_ "/>
    <numFmt numFmtId="164" formatCode="0.0%"/>
    <numFmt numFmtId="165" formatCode="_-* #,##0.00\ [$€-40C]_-;\-* #,##0.00\ [$€-40C]_-;_-* &quot;-&quot;??\ [$€-40C]_-;_-@_-"/>
    <numFmt numFmtId="166" formatCode="#,###.00\ &quot;€&quot;;[Red]#,###.00\ &quot;€&quot;;"/>
    <numFmt numFmtId="167" formatCode="#,##0.00\ &quot;€&quot;;[Red]#,##0.00\ &quot;€&quot;"/>
  </numFmts>
  <fonts count="8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4"/>
      <color theme="1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1" applyNumberFormat="1" applyFont="1"/>
    <xf numFmtId="0" fontId="2" fillId="2" borderId="0" xfId="0" applyFont="1" applyFill="1"/>
    <xf numFmtId="14" fontId="0" fillId="0" borderId="0" xfId="0" applyNumberFormat="1"/>
    <xf numFmtId="2" fontId="0" fillId="0" borderId="0" xfId="0" applyNumberFormat="1"/>
    <xf numFmtId="0" fontId="2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4" fillId="0" borderId="0" xfId="2"/>
    <xf numFmtId="44" fontId="0" fillId="0" borderId="0" xfId="3" applyFont="1"/>
    <xf numFmtId="44" fontId="2" fillId="2" borderId="0" xfId="3" applyFont="1" applyFill="1"/>
    <xf numFmtId="44" fontId="0" fillId="0" borderId="0" xfId="0" applyNumberFormat="1"/>
    <xf numFmtId="49" fontId="0" fillId="0" borderId="0" xfId="4" applyNumberFormat="1" applyFont="1"/>
    <xf numFmtId="49" fontId="0" fillId="0" borderId="0" xfId="0" applyNumberFormat="1"/>
    <xf numFmtId="165" fontId="0" fillId="0" borderId="0" xfId="0" applyNumberFormat="1"/>
    <xf numFmtId="0" fontId="5" fillId="0" borderId="0" xfId="0" applyFont="1"/>
    <xf numFmtId="0" fontId="6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right" wrapText="1"/>
    </xf>
    <xf numFmtId="15" fontId="0" fillId="0" borderId="0" xfId="0" applyNumberFormat="1"/>
    <xf numFmtId="0" fontId="5" fillId="0" borderId="0" xfId="0" applyFont="1" applyAlignment="1">
      <alignment horizontal="left" vertical="center"/>
    </xf>
    <xf numFmtId="166" fontId="0" fillId="0" borderId="0" xfId="0" applyNumberFormat="1"/>
    <xf numFmtId="167" fontId="0" fillId="0" borderId="0" xfId="0" applyNumberFormat="1"/>
    <xf numFmtId="1" fontId="0" fillId="0" borderId="0" xfId="0" applyNumberFormat="1"/>
  </cellXfs>
  <cellStyles count="5">
    <cellStyle name="Lien hypertexte" xfId="2" builtinId="8"/>
    <cellStyle name="Milliers" xfId="4" builtinId="3"/>
    <cellStyle name="Monétaire" xfId="3" builtinId="4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nc-sa/3.0/" TargetMode="External"/><Relationship Id="rId2" Type="http://schemas.openxmlformats.org/officeDocument/2006/relationships/hyperlink" Target="https://www.francegenweb.org/dept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12</xdr:col>
      <xdr:colOff>190500</xdr:colOff>
      <xdr:row>28</xdr:row>
      <xdr:rowOff>88900</xdr:rowOff>
    </xdr:to>
    <xdr:pic>
      <xdr:nvPicPr>
        <xdr:cNvPr id="5" name="Image 4" descr="Département français — WikiGenWeb">
          <a:extLst>
            <a:ext uri="{FF2B5EF4-FFF2-40B4-BE49-F238E27FC236}">
              <a16:creationId xmlns:a16="http://schemas.microsoft.com/office/drawing/2014/main" id="{A1F70BD0-880C-9B62-BFFA-7E892482B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7200900" y="254000"/>
          <a:ext cx="5905500" cy="6604000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28</xdr:row>
      <xdr:rowOff>88900</xdr:rowOff>
    </xdr:from>
    <xdr:ext cx="5905500" cy="233141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377F298-792D-89DF-349A-2BAC3F8A3827}"/>
            </a:ext>
          </a:extLst>
        </xdr:cNvPr>
        <xdr:cNvSpPr txBox="1"/>
      </xdr:nvSpPr>
      <xdr:spPr>
        <a:xfrm>
          <a:off x="7200900" y="6858000"/>
          <a:ext cx="5905500" cy="233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900">
              <a:hlinkClick xmlns:r="http://schemas.openxmlformats.org/officeDocument/2006/relationships" r:id="rId2" tooltip="https://www.francegenweb.org/dept/"/>
            </a:rPr>
            <a:t>Cette photo</a:t>
          </a:r>
          <a:r>
            <a:rPr lang="fr-FR" sz="900"/>
            <a:t> par Auteur inconnu est soumise à la licence </a:t>
          </a:r>
          <a:r>
            <a:rPr lang="fr-FR" sz="900">
              <a:hlinkClick xmlns:r="http://schemas.openxmlformats.org/officeDocument/2006/relationships" r:id="rId3" tooltip="https://creativecommons.org/licenses/by-nc-sa/3.0/"/>
            </a:rPr>
            <a:t>CC BY-SA-NC</a:t>
          </a:r>
          <a:endParaRPr lang="fr-FR" sz="9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AEDB-9EBD-EF4E-936B-817A58A6D7F7}">
  <dimension ref="A1:H31"/>
  <sheetViews>
    <sheetView workbookViewId="0">
      <selection activeCell="B6" sqref="B6"/>
    </sheetView>
  </sheetViews>
  <sheetFormatPr baseColWidth="10" defaultRowHeight="19" x14ac:dyDescent="0.25"/>
  <cols>
    <col min="1" max="1" width="14.28515625" customWidth="1"/>
    <col min="3" max="3" width="13.28515625" customWidth="1"/>
    <col min="4" max="4" width="16.28515625" customWidth="1"/>
    <col min="5" max="5" width="11.7109375" style="13" customWidth="1"/>
  </cols>
  <sheetData>
    <row r="1" spans="1:8" x14ac:dyDescent="0.25">
      <c r="A1" s="2" t="s">
        <v>7</v>
      </c>
      <c r="B1" s="1">
        <v>0.19900000000000001</v>
      </c>
    </row>
    <row r="5" spans="1:8" x14ac:dyDescent="0.25">
      <c r="A5" s="2" t="s">
        <v>0</v>
      </c>
      <c r="B5" s="2" t="s">
        <v>1</v>
      </c>
      <c r="C5" s="2" t="s">
        <v>2</v>
      </c>
      <c r="D5" s="2" t="s">
        <v>3</v>
      </c>
      <c r="E5" s="14" t="s">
        <v>4</v>
      </c>
      <c r="F5" s="2" t="s">
        <v>5</v>
      </c>
      <c r="G5" s="2" t="s">
        <v>6</v>
      </c>
      <c r="H5" s="2" t="s">
        <v>8</v>
      </c>
    </row>
    <row r="6" spans="1:8" x14ac:dyDescent="0.25">
      <c r="A6" t="s">
        <v>13</v>
      </c>
      <c r="B6" s="3">
        <f>VLOOKUP(A6,Factures,2,FALSE)</f>
        <v>45475</v>
      </c>
      <c r="C6" t="s">
        <v>72</v>
      </c>
      <c r="D6" t="s">
        <v>73</v>
      </c>
      <c r="E6" s="13">
        <v>160</v>
      </c>
      <c r="F6">
        <v>1</v>
      </c>
      <c r="G6" s="15">
        <f>E6*F6</f>
        <v>160</v>
      </c>
      <c r="H6" s="15">
        <f t="shared" ref="H6:H31" si="0">G6*(1+TVA)</f>
        <v>191.84</v>
      </c>
    </row>
    <row r="7" spans="1:8" x14ac:dyDescent="0.25">
      <c r="A7" t="s">
        <v>14</v>
      </c>
      <c r="B7" s="3">
        <f>VLOOKUP(A7,Factures,2,FALSE)</f>
        <v>45481</v>
      </c>
      <c r="C7" t="s">
        <v>69</v>
      </c>
      <c r="D7" t="s">
        <v>74</v>
      </c>
      <c r="E7" s="13">
        <v>280</v>
      </c>
      <c r="F7">
        <v>1</v>
      </c>
      <c r="G7" s="15">
        <f t="shared" ref="G7:G26" si="1">E7*F7</f>
        <v>280</v>
      </c>
      <c r="H7" s="15">
        <f t="shared" si="0"/>
        <v>335.72</v>
      </c>
    </row>
    <row r="8" spans="1:8" x14ac:dyDescent="0.25">
      <c r="A8" t="s">
        <v>14</v>
      </c>
      <c r="B8" s="3">
        <f>VLOOKUP(A8,Factures,2,FALSE)</f>
        <v>45481</v>
      </c>
      <c r="C8" t="s">
        <v>63</v>
      </c>
      <c r="D8" t="s">
        <v>75</v>
      </c>
      <c r="E8" s="13">
        <v>22</v>
      </c>
      <c r="F8">
        <v>3</v>
      </c>
      <c r="G8" s="15">
        <f t="shared" si="1"/>
        <v>66</v>
      </c>
      <c r="H8" s="15">
        <f t="shared" si="0"/>
        <v>79.134</v>
      </c>
    </row>
    <row r="9" spans="1:8" x14ac:dyDescent="0.25">
      <c r="A9" t="s">
        <v>15</v>
      </c>
      <c r="B9" s="3">
        <f>VLOOKUP(A9,Factures,2,FALSE)</f>
        <v>45464</v>
      </c>
      <c r="C9" t="s">
        <v>68</v>
      </c>
      <c r="D9" t="s">
        <v>73</v>
      </c>
      <c r="E9" s="13">
        <v>88</v>
      </c>
      <c r="F9">
        <v>2</v>
      </c>
      <c r="G9" s="15">
        <f t="shared" si="1"/>
        <v>176</v>
      </c>
      <c r="H9" s="15">
        <f t="shared" si="0"/>
        <v>211.024</v>
      </c>
    </row>
    <row r="10" spans="1:8" x14ac:dyDescent="0.25">
      <c r="A10" t="s">
        <v>16</v>
      </c>
      <c r="B10" s="3">
        <f>VLOOKUP(A10,Factures,2,FALSE)</f>
        <v>45526</v>
      </c>
      <c r="C10" t="s">
        <v>62</v>
      </c>
      <c r="D10" t="s">
        <v>76</v>
      </c>
      <c r="E10" s="13">
        <v>12</v>
      </c>
      <c r="F10">
        <v>2</v>
      </c>
      <c r="G10" s="15">
        <f t="shared" si="1"/>
        <v>24</v>
      </c>
      <c r="H10" s="15">
        <f t="shared" si="0"/>
        <v>28.776000000000003</v>
      </c>
    </row>
    <row r="11" spans="1:8" x14ac:dyDescent="0.25">
      <c r="A11" t="s">
        <v>16</v>
      </c>
      <c r="B11" s="3">
        <f>VLOOKUP(A11,Factures,2,FALSE)</f>
        <v>45526</v>
      </c>
      <c r="C11" t="s">
        <v>70</v>
      </c>
      <c r="D11" t="s">
        <v>77</v>
      </c>
      <c r="E11" s="13">
        <v>300</v>
      </c>
      <c r="F11">
        <v>1</v>
      </c>
      <c r="G11" s="15">
        <f t="shared" si="1"/>
        <v>300</v>
      </c>
      <c r="H11" s="15">
        <f t="shared" si="0"/>
        <v>359.70000000000005</v>
      </c>
    </row>
    <row r="12" spans="1:8" x14ac:dyDescent="0.25">
      <c r="A12" t="s">
        <v>16</v>
      </c>
      <c r="B12" s="3">
        <f>VLOOKUP(A12,Factures,2,FALSE)</f>
        <v>45526</v>
      </c>
      <c r="C12" t="s">
        <v>64</v>
      </c>
      <c r="D12" t="s">
        <v>78</v>
      </c>
      <c r="E12" s="13">
        <v>35</v>
      </c>
      <c r="F12">
        <v>1</v>
      </c>
      <c r="G12" s="15">
        <f t="shared" si="1"/>
        <v>35</v>
      </c>
      <c r="H12" s="15">
        <f t="shared" si="0"/>
        <v>41.965000000000003</v>
      </c>
    </row>
    <row r="13" spans="1:8" x14ac:dyDescent="0.25">
      <c r="A13" t="s">
        <v>16</v>
      </c>
      <c r="B13" s="3">
        <f>VLOOKUP(A13,Factures,2,FALSE)</f>
        <v>45526</v>
      </c>
      <c r="C13" t="s">
        <v>68</v>
      </c>
      <c r="D13" t="s">
        <v>79</v>
      </c>
      <c r="E13" s="13">
        <v>88</v>
      </c>
      <c r="F13">
        <v>2</v>
      </c>
      <c r="G13" s="15">
        <f t="shared" si="1"/>
        <v>176</v>
      </c>
      <c r="H13" s="15">
        <f t="shared" si="0"/>
        <v>211.024</v>
      </c>
    </row>
    <row r="14" spans="1:8" x14ac:dyDescent="0.25">
      <c r="A14" t="s">
        <v>17</v>
      </c>
      <c r="B14" s="3">
        <f>VLOOKUP(A14,Factures,2,FALSE)</f>
        <v>45465</v>
      </c>
      <c r="C14" t="s">
        <v>63</v>
      </c>
      <c r="D14" t="s">
        <v>75</v>
      </c>
      <c r="E14" s="13">
        <v>23</v>
      </c>
      <c r="F14">
        <v>10</v>
      </c>
      <c r="G14" s="15">
        <f t="shared" si="1"/>
        <v>230</v>
      </c>
      <c r="H14" s="15">
        <f t="shared" si="0"/>
        <v>275.77000000000004</v>
      </c>
    </row>
    <row r="15" spans="1:8" x14ac:dyDescent="0.25">
      <c r="A15" t="s">
        <v>18</v>
      </c>
      <c r="B15" s="3">
        <f>VLOOKUP(A15,Factures,2,FALSE)</f>
        <v>45515</v>
      </c>
      <c r="C15" t="s">
        <v>67</v>
      </c>
      <c r="D15" t="s">
        <v>80</v>
      </c>
      <c r="E15" s="13">
        <v>54.5</v>
      </c>
      <c r="F15">
        <v>6</v>
      </c>
      <c r="G15" s="15">
        <f t="shared" si="1"/>
        <v>327</v>
      </c>
      <c r="H15" s="15">
        <f t="shared" si="0"/>
        <v>392.07300000000004</v>
      </c>
    </row>
    <row r="16" spans="1:8" x14ac:dyDescent="0.25">
      <c r="A16" t="s">
        <v>19</v>
      </c>
      <c r="B16" s="3">
        <f>VLOOKUP(A16,Factures,2,FALSE)</f>
        <v>45498</v>
      </c>
      <c r="C16" t="s">
        <v>63</v>
      </c>
      <c r="D16" t="s">
        <v>75</v>
      </c>
      <c r="E16" s="13">
        <v>23</v>
      </c>
      <c r="F16">
        <v>4</v>
      </c>
      <c r="G16" s="15">
        <f t="shared" si="1"/>
        <v>92</v>
      </c>
      <c r="H16" s="15">
        <f t="shared" si="0"/>
        <v>110.30800000000001</v>
      </c>
    </row>
    <row r="17" spans="1:8" x14ac:dyDescent="0.25">
      <c r="A17" t="s">
        <v>19</v>
      </c>
      <c r="B17" s="3">
        <f>VLOOKUP(A17,Factures,2,FALSE)</f>
        <v>45498</v>
      </c>
      <c r="C17" t="s">
        <v>66</v>
      </c>
      <c r="D17" t="s">
        <v>81</v>
      </c>
      <c r="E17" s="13">
        <v>74</v>
      </c>
      <c r="F17">
        <v>4</v>
      </c>
      <c r="G17" s="15">
        <f t="shared" si="1"/>
        <v>296</v>
      </c>
      <c r="H17" s="15">
        <f t="shared" si="0"/>
        <v>354.904</v>
      </c>
    </row>
    <row r="18" spans="1:8" x14ac:dyDescent="0.25">
      <c r="A18" t="s">
        <v>19</v>
      </c>
      <c r="B18" s="3">
        <f>VLOOKUP(A18,Factures,2,FALSE)</f>
        <v>45498</v>
      </c>
      <c r="C18" t="s">
        <v>65</v>
      </c>
      <c r="D18" t="s">
        <v>78</v>
      </c>
      <c r="E18" s="13">
        <v>35</v>
      </c>
      <c r="F18">
        <v>3</v>
      </c>
      <c r="G18" s="15">
        <f t="shared" si="1"/>
        <v>105</v>
      </c>
      <c r="H18" s="15">
        <f t="shared" si="0"/>
        <v>125.89500000000001</v>
      </c>
    </row>
    <row r="19" spans="1:8" x14ac:dyDescent="0.25">
      <c r="A19" t="s">
        <v>20</v>
      </c>
      <c r="B19" s="3">
        <f>VLOOKUP(A19,Factures,2,FALSE)</f>
        <v>45515</v>
      </c>
      <c r="C19" t="s">
        <v>63</v>
      </c>
      <c r="D19" t="s">
        <v>75</v>
      </c>
      <c r="E19" s="13">
        <v>23</v>
      </c>
      <c r="F19">
        <v>2</v>
      </c>
      <c r="G19" s="15">
        <f t="shared" si="1"/>
        <v>46</v>
      </c>
      <c r="H19" s="15">
        <f t="shared" si="0"/>
        <v>55.154000000000003</v>
      </c>
    </row>
    <row r="20" spans="1:8" x14ac:dyDescent="0.25">
      <c r="A20" t="s">
        <v>21</v>
      </c>
      <c r="B20" s="3">
        <f>VLOOKUP(A20,Factures,2,FALSE)</f>
        <v>45527</v>
      </c>
      <c r="C20" t="s">
        <v>71</v>
      </c>
      <c r="D20" t="s">
        <v>82</v>
      </c>
      <c r="E20" s="13">
        <v>370</v>
      </c>
      <c r="F20">
        <v>1</v>
      </c>
      <c r="G20" s="15">
        <f t="shared" si="1"/>
        <v>370</v>
      </c>
      <c r="H20" s="15">
        <f t="shared" si="0"/>
        <v>443.63000000000005</v>
      </c>
    </row>
    <row r="21" spans="1:8" x14ac:dyDescent="0.25">
      <c r="A21" t="s">
        <v>21</v>
      </c>
      <c r="B21" s="3">
        <f>VLOOKUP(A21,Factures,2,FALSE)</f>
        <v>45527</v>
      </c>
      <c r="C21" t="s">
        <v>67</v>
      </c>
      <c r="D21" t="s">
        <v>80</v>
      </c>
      <c r="E21" s="13">
        <v>54.5</v>
      </c>
      <c r="F21">
        <v>4</v>
      </c>
      <c r="G21" s="15">
        <f t="shared" si="1"/>
        <v>218</v>
      </c>
      <c r="H21" s="15">
        <f t="shared" si="0"/>
        <v>261.38200000000001</v>
      </c>
    </row>
    <row r="22" spans="1:8" x14ac:dyDescent="0.25">
      <c r="A22" t="s">
        <v>21</v>
      </c>
      <c r="B22" s="3">
        <f>VLOOKUP(A22,Factures,2,FALSE)</f>
        <v>45527</v>
      </c>
      <c r="C22" t="s">
        <v>69</v>
      </c>
      <c r="D22" t="s">
        <v>74</v>
      </c>
      <c r="E22" s="13">
        <v>282</v>
      </c>
      <c r="F22">
        <v>1</v>
      </c>
      <c r="G22" s="15">
        <f t="shared" si="1"/>
        <v>282</v>
      </c>
      <c r="H22" s="15">
        <f t="shared" si="0"/>
        <v>338.11799999999999</v>
      </c>
    </row>
    <row r="23" spans="1:8" x14ac:dyDescent="0.25">
      <c r="A23" t="s">
        <v>21</v>
      </c>
      <c r="B23" s="3">
        <f>VLOOKUP(A23,Factures,2,FALSE)</f>
        <v>45527</v>
      </c>
      <c r="C23" t="s">
        <v>64</v>
      </c>
      <c r="D23" t="s">
        <v>78</v>
      </c>
      <c r="E23" s="13">
        <v>35</v>
      </c>
      <c r="F23">
        <v>2</v>
      </c>
      <c r="G23" s="15">
        <f t="shared" si="1"/>
        <v>70</v>
      </c>
      <c r="H23" s="15">
        <f t="shared" si="0"/>
        <v>83.93</v>
      </c>
    </row>
    <row r="24" spans="1:8" x14ac:dyDescent="0.25">
      <c r="A24" t="s">
        <v>22</v>
      </c>
      <c r="B24" s="3">
        <f>VLOOKUP(A24,Factures,2,FALSE)</f>
        <v>45495</v>
      </c>
      <c r="C24" t="s">
        <v>67</v>
      </c>
      <c r="D24" t="s">
        <v>80</v>
      </c>
      <c r="E24" s="13">
        <v>54.5</v>
      </c>
      <c r="F24">
        <v>1</v>
      </c>
      <c r="G24" s="15">
        <f t="shared" si="1"/>
        <v>54.5</v>
      </c>
      <c r="H24" s="15">
        <f t="shared" si="0"/>
        <v>65.345500000000001</v>
      </c>
    </row>
    <row r="25" spans="1:8" x14ac:dyDescent="0.25">
      <c r="A25" t="s">
        <v>22</v>
      </c>
      <c r="B25" s="3">
        <f>VLOOKUP(A25,Factures,2,FALSE)</f>
        <v>45495</v>
      </c>
      <c r="C25" t="s">
        <v>66</v>
      </c>
      <c r="D25" t="s">
        <v>81</v>
      </c>
      <c r="E25" s="13">
        <v>73.5</v>
      </c>
      <c r="F25">
        <v>2</v>
      </c>
      <c r="G25" s="15">
        <f t="shared" si="1"/>
        <v>147</v>
      </c>
      <c r="H25" s="15">
        <f t="shared" si="0"/>
        <v>176.25300000000001</v>
      </c>
    </row>
    <row r="26" spans="1:8" x14ac:dyDescent="0.25">
      <c r="A26" t="s">
        <v>23</v>
      </c>
      <c r="B26" s="3">
        <f>VLOOKUP(A26,Factures,2,FALSE)</f>
        <v>45536</v>
      </c>
      <c r="C26" t="s">
        <v>71</v>
      </c>
      <c r="D26" t="s">
        <v>82</v>
      </c>
      <c r="E26" s="13">
        <v>370</v>
      </c>
      <c r="F26">
        <v>1</v>
      </c>
      <c r="G26" s="15">
        <f t="shared" si="1"/>
        <v>370</v>
      </c>
      <c r="H26" s="15">
        <f t="shared" si="0"/>
        <v>443.63000000000005</v>
      </c>
    </row>
    <row r="27" spans="1:8" x14ac:dyDescent="0.25">
      <c r="A27" t="s">
        <v>214</v>
      </c>
      <c r="B27" s="3">
        <f>VLOOKUP(A27,Factures,2,FALSE)</f>
        <v>45536</v>
      </c>
      <c r="C27" t="s">
        <v>65</v>
      </c>
      <c r="D27" t="s">
        <v>78</v>
      </c>
      <c r="E27" s="13">
        <v>35</v>
      </c>
      <c r="F27">
        <v>2</v>
      </c>
      <c r="G27" s="15">
        <f t="shared" ref="G27:G31" si="2">E27*F27</f>
        <v>70</v>
      </c>
      <c r="H27" s="15">
        <f t="shared" si="0"/>
        <v>83.93</v>
      </c>
    </row>
    <row r="28" spans="1:8" x14ac:dyDescent="0.25">
      <c r="A28" t="s">
        <v>215</v>
      </c>
      <c r="B28" s="3">
        <f>VLOOKUP(A28,Factures,2,FALSE)</f>
        <v>45537</v>
      </c>
      <c r="C28" t="s">
        <v>67</v>
      </c>
      <c r="D28" t="s">
        <v>80</v>
      </c>
      <c r="E28" s="13">
        <v>55</v>
      </c>
      <c r="F28">
        <v>4</v>
      </c>
      <c r="G28" s="15">
        <f t="shared" si="2"/>
        <v>220</v>
      </c>
      <c r="H28" s="15">
        <f t="shared" si="0"/>
        <v>263.78000000000003</v>
      </c>
    </row>
    <row r="29" spans="1:8" x14ac:dyDescent="0.25">
      <c r="A29" t="s">
        <v>215</v>
      </c>
      <c r="B29" s="3">
        <f>VLOOKUP(A29,Factures,2,FALSE)</f>
        <v>45537</v>
      </c>
      <c r="C29" t="s">
        <v>66</v>
      </c>
      <c r="D29" t="s">
        <v>81</v>
      </c>
      <c r="E29" s="13">
        <v>70</v>
      </c>
      <c r="F29">
        <v>4</v>
      </c>
      <c r="G29" s="15">
        <f t="shared" si="2"/>
        <v>280</v>
      </c>
      <c r="H29" s="15">
        <f t="shared" si="0"/>
        <v>335.72</v>
      </c>
    </row>
    <row r="30" spans="1:8" x14ac:dyDescent="0.25">
      <c r="A30" t="s">
        <v>215</v>
      </c>
      <c r="B30" s="3">
        <f>VLOOKUP(A30,Factures,2,FALSE)</f>
        <v>45537</v>
      </c>
      <c r="C30" t="s">
        <v>71</v>
      </c>
      <c r="D30" t="s">
        <v>82</v>
      </c>
      <c r="E30" s="13">
        <v>370</v>
      </c>
      <c r="F30">
        <v>1</v>
      </c>
      <c r="G30" s="15">
        <f t="shared" si="2"/>
        <v>370</v>
      </c>
      <c r="H30" s="15">
        <f t="shared" si="0"/>
        <v>443.63000000000005</v>
      </c>
    </row>
    <row r="31" spans="1:8" x14ac:dyDescent="0.25">
      <c r="A31" t="s">
        <v>214</v>
      </c>
      <c r="B31" s="3">
        <f>VLOOKUP(A31,Factures,2,FALSE)</f>
        <v>45536</v>
      </c>
      <c r="C31" t="s">
        <v>63</v>
      </c>
      <c r="D31" t="s">
        <v>75</v>
      </c>
      <c r="E31" s="13">
        <v>25</v>
      </c>
      <c r="F31">
        <v>2</v>
      </c>
      <c r="G31" s="15">
        <f t="shared" si="2"/>
        <v>50</v>
      </c>
      <c r="H31" s="15">
        <f t="shared" si="0"/>
        <v>59.95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6EF0-E559-6546-ADAF-5EF25446627F}">
  <dimension ref="A1:W14"/>
  <sheetViews>
    <sheetView tabSelected="1" workbookViewId="0">
      <selection activeCell="C16" sqref="C16"/>
    </sheetView>
  </sheetViews>
  <sheetFormatPr baseColWidth="10" defaultRowHeight="19" x14ac:dyDescent="0.25"/>
  <cols>
    <col min="1" max="1" width="13.85546875" customWidth="1"/>
    <col min="2" max="2" width="11.85546875" style="7" customWidth="1"/>
    <col min="3" max="3" width="14.5703125" customWidth="1"/>
    <col min="4" max="4" width="28.42578125" customWidth="1"/>
    <col min="5" max="5" width="14.5703125" customWidth="1"/>
    <col min="6" max="6" width="12.7109375" customWidth="1"/>
    <col min="7" max="7" width="12" customWidth="1"/>
    <col min="8" max="8" width="22.28515625" customWidth="1"/>
    <col min="9" max="9" width="14.5703125" customWidth="1"/>
    <col min="14" max="14" width="14.28515625" customWidth="1"/>
  </cols>
  <sheetData>
    <row r="1" spans="1:23" s="7" customFormat="1" x14ac:dyDescent="0.25">
      <c r="A1" s="5" t="s">
        <v>0</v>
      </c>
      <c r="B1" s="5" t="s">
        <v>1</v>
      </c>
      <c r="C1" s="5" t="s">
        <v>9</v>
      </c>
      <c r="D1" s="5" t="s">
        <v>84</v>
      </c>
      <c r="E1" s="5" t="s">
        <v>83</v>
      </c>
      <c r="F1" s="5" t="s">
        <v>24</v>
      </c>
      <c r="G1" s="5" t="s">
        <v>12</v>
      </c>
      <c r="H1" s="5" t="s">
        <v>10</v>
      </c>
      <c r="I1" s="5" t="s">
        <v>11</v>
      </c>
      <c r="J1" s="5" t="s">
        <v>8</v>
      </c>
      <c r="K1" s="5" t="s">
        <v>95</v>
      </c>
      <c r="L1" s="5" t="s">
        <v>94</v>
      </c>
      <c r="M1" s="5" t="s">
        <v>96</v>
      </c>
      <c r="N1" s="5" t="s">
        <v>97</v>
      </c>
      <c r="P1" s="23"/>
      <c r="T1" s="23"/>
      <c r="V1" s="23" t="s">
        <v>266</v>
      </c>
    </row>
    <row r="2" spans="1:23" x14ac:dyDescent="0.25">
      <c r="A2" t="s">
        <v>13</v>
      </c>
      <c r="B2" s="6">
        <v>45475</v>
      </c>
      <c r="C2" s="3">
        <f t="shared" ref="C2:C14" si="0">WORKDAY(B2,15,JoursFeries)</f>
        <v>45496</v>
      </c>
      <c r="D2" t="s">
        <v>85</v>
      </c>
      <c r="E2" t="str">
        <f>RIGHT(D2,LEN(D2)-SEARCH(" ",D2))</f>
        <v>NAUDEAU</v>
      </c>
      <c r="F2" t="s">
        <v>35</v>
      </c>
      <c r="G2" t="s">
        <v>36</v>
      </c>
      <c r="H2" t="s">
        <v>37</v>
      </c>
      <c r="I2" t="s">
        <v>25</v>
      </c>
      <c r="J2" s="13"/>
      <c r="K2" s="13"/>
      <c r="L2" s="13"/>
      <c r="M2" s="26">
        <f>VALUE(LEFT(F2,2))</f>
        <v>89</v>
      </c>
      <c r="N2" s="4" t="str">
        <f>_xlfn.XLOOKUP(M2,NumDept,Transporteur,"A DEFINIR",0)</f>
        <v>Toto Transport</v>
      </c>
      <c r="O2" s="4"/>
      <c r="T2" s="13"/>
      <c r="V2" s="24">
        <f>IF(OR(COUNTIF(Ventes!A:A,Factures!A2) &gt;= 4,SUMIF(Ventes!A:A,Factures!A2,Ventes!F:F) &gt;=10), J2*0.05,0)</f>
        <v>0</v>
      </c>
      <c r="W2" s="25">
        <f>V2+J2</f>
        <v>0</v>
      </c>
    </row>
    <row r="3" spans="1:23" x14ac:dyDescent="0.25">
      <c r="A3" t="s">
        <v>14</v>
      </c>
      <c r="B3" s="6">
        <v>45481</v>
      </c>
      <c r="C3" s="3">
        <f t="shared" si="0"/>
        <v>45502</v>
      </c>
      <c r="D3" t="s">
        <v>86</v>
      </c>
      <c r="E3" t="str">
        <f t="shared" ref="E3:E14" si="1">RIGHT(D3,LEN(D3)-SEARCH(" ",D3))</f>
        <v>MARITTO</v>
      </c>
      <c r="F3" t="s">
        <v>38</v>
      </c>
      <c r="G3" t="s">
        <v>39</v>
      </c>
      <c r="H3" t="s">
        <v>40</v>
      </c>
      <c r="I3" t="s">
        <v>26</v>
      </c>
      <c r="J3" s="13"/>
      <c r="K3" s="13"/>
      <c r="L3" s="13"/>
      <c r="M3" s="26">
        <f t="shared" ref="M3:M14" si="2">VALUE(LEFT(F3,2))</f>
        <v>53</v>
      </c>
      <c r="N3" s="4" t="str">
        <f>_xlfn.XLOOKUP(M3,NumDept,Transporteur,"A DEFINIR",0)</f>
        <v>Colissimo</v>
      </c>
      <c r="O3" s="4"/>
      <c r="T3" s="13"/>
      <c r="V3" s="24">
        <f>IF(OR(COUNTIF(Ventes!A:A,Factures!A3) &gt;= 4,SUMIF(Ventes!A:A,Factures!A3,Ventes!F:F) &gt;=10), J3*0.05,0)</f>
        <v>0</v>
      </c>
      <c r="W3" s="25">
        <f t="shared" ref="W3:W14" si="3">V3+J3</f>
        <v>0</v>
      </c>
    </row>
    <row r="4" spans="1:23" x14ac:dyDescent="0.25">
      <c r="A4" t="s">
        <v>15</v>
      </c>
      <c r="B4" s="6">
        <v>45464</v>
      </c>
      <c r="C4" s="3">
        <f t="shared" si="0"/>
        <v>45485</v>
      </c>
      <c r="D4" t="s">
        <v>87</v>
      </c>
      <c r="E4" t="str">
        <f t="shared" si="1"/>
        <v>BASCHET</v>
      </c>
      <c r="F4" t="s">
        <v>41</v>
      </c>
      <c r="G4" t="s">
        <v>42</v>
      </c>
      <c r="H4" t="s">
        <v>43</v>
      </c>
      <c r="I4" t="s">
        <v>32</v>
      </c>
      <c r="J4" s="13"/>
      <c r="K4" s="13"/>
      <c r="L4" s="13"/>
      <c r="M4" s="26">
        <f t="shared" si="2"/>
        <v>92</v>
      </c>
      <c r="N4" s="4" t="str">
        <f>_xlfn.XLOOKUP(M4,NumDept,Transporteur,"A DEFINIR",0)</f>
        <v>Toto Transport</v>
      </c>
      <c r="O4" s="4"/>
      <c r="T4" s="13"/>
      <c r="V4" s="24">
        <f>IF(OR(COUNTIF(Ventes!A:A,Factures!A4) &gt;= 4,SUMIF(Ventes!A:A,Factures!A4,Ventes!F:F) &gt;=10), J4*0.05,0)</f>
        <v>0</v>
      </c>
      <c r="W4" s="25">
        <f t="shared" si="3"/>
        <v>0</v>
      </c>
    </row>
    <row r="5" spans="1:23" x14ac:dyDescent="0.25">
      <c r="A5" t="s">
        <v>16</v>
      </c>
      <c r="B5" s="6">
        <v>45526</v>
      </c>
      <c r="C5" s="3">
        <f t="shared" si="0"/>
        <v>45547</v>
      </c>
      <c r="D5" t="s">
        <v>88</v>
      </c>
      <c r="E5" t="str">
        <f t="shared" si="1"/>
        <v>GRASSET</v>
      </c>
      <c r="F5" t="s">
        <v>44</v>
      </c>
      <c r="G5" t="s">
        <v>45</v>
      </c>
      <c r="H5" t="s">
        <v>46</v>
      </c>
      <c r="I5" t="s">
        <v>27</v>
      </c>
      <c r="J5" s="13"/>
      <c r="K5" s="13"/>
      <c r="L5" s="13"/>
      <c r="M5" s="26">
        <f t="shared" si="2"/>
        <v>23</v>
      </c>
      <c r="N5" s="4" t="str">
        <f>_xlfn.XLOOKUP(M5,NumDept,Transporteur,"A DEFINIR",0)</f>
        <v>Colissimo</v>
      </c>
      <c r="O5" s="4"/>
      <c r="T5" s="13"/>
      <c r="V5" s="24">
        <f>IF(OR(COUNTIF(Ventes!A:A,Factures!A5) &gt;= 4,SUMIF(Ventes!A:A,Factures!A5,Ventes!F:F) &gt;=10), J5*0.05,0)</f>
        <v>0</v>
      </c>
      <c r="W5" s="25">
        <f t="shared" si="3"/>
        <v>0</v>
      </c>
    </row>
    <row r="6" spans="1:23" x14ac:dyDescent="0.25">
      <c r="A6" t="s">
        <v>17</v>
      </c>
      <c r="B6" s="6">
        <v>45465</v>
      </c>
      <c r="C6" s="3">
        <f t="shared" si="0"/>
        <v>45485</v>
      </c>
      <c r="D6" t="s">
        <v>89</v>
      </c>
      <c r="E6" t="str">
        <f t="shared" si="1"/>
        <v>MINELLI</v>
      </c>
      <c r="F6" t="s">
        <v>59</v>
      </c>
      <c r="G6" t="s">
        <v>60</v>
      </c>
      <c r="H6" t="s">
        <v>61</v>
      </c>
      <c r="I6" t="s">
        <v>33</v>
      </c>
      <c r="J6" s="13"/>
      <c r="K6" s="13"/>
      <c r="L6" s="13"/>
      <c r="M6" s="26">
        <f t="shared" si="2"/>
        <v>59</v>
      </c>
      <c r="N6" s="4" t="str">
        <f>_xlfn.XLOOKUP(M6,NumDept,Transporteur,"A DEFINIR",0)</f>
        <v>Toto Transport</v>
      </c>
      <c r="O6" s="4"/>
      <c r="T6" s="13"/>
      <c r="V6" s="24">
        <f>IF(OR(COUNTIF(Ventes!A:A,Factures!A6) &gt;= 4,SUMIF(Ventes!A:A,Factures!A6,Ventes!F:F) &gt;=10), J6*0.05,0)</f>
        <v>0</v>
      </c>
      <c r="W6" s="25">
        <f t="shared" si="3"/>
        <v>0</v>
      </c>
    </row>
    <row r="7" spans="1:23" x14ac:dyDescent="0.25">
      <c r="A7" t="s">
        <v>18</v>
      </c>
      <c r="B7" s="6">
        <v>45515</v>
      </c>
      <c r="C7" s="3">
        <f t="shared" si="0"/>
        <v>45537</v>
      </c>
      <c r="D7" t="s">
        <v>90</v>
      </c>
      <c r="E7" t="str">
        <f t="shared" si="1"/>
        <v>GALOTTI</v>
      </c>
      <c r="F7" t="s">
        <v>47</v>
      </c>
      <c r="G7" t="s">
        <v>48</v>
      </c>
      <c r="H7" t="s">
        <v>49</v>
      </c>
      <c r="I7" t="s">
        <v>28</v>
      </c>
      <c r="J7" s="13"/>
      <c r="K7" s="13"/>
      <c r="L7" s="13"/>
      <c r="M7" s="26">
        <f t="shared" si="2"/>
        <v>64</v>
      </c>
      <c r="N7" s="4" t="str">
        <f>_xlfn.XLOOKUP(M7,NumDept,Transporteur,"A DEFINIR",0)</f>
        <v>Colissimo</v>
      </c>
      <c r="O7" s="4"/>
      <c r="T7" s="13"/>
      <c r="V7" s="24">
        <f>IF(OR(COUNTIF(Ventes!A:A,Factures!A7) &gt;= 4,SUMIF(Ventes!A:A,Factures!A7,Ventes!F:F) &gt;=10), J7*0.05,0)</f>
        <v>0</v>
      </c>
      <c r="W7" s="25">
        <f t="shared" si="3"/>
        <v>0</v>
      </c>
    </row>
    <row r="8" spans="1:23" x14ac:dyDescent="0.25">
      <c r="A8" t="s">
        <v>19</v>
      </c>
      <c r="B8" s="6">
        <v>45498</v>
      </c>
      <c r="C8" s="3">
        <f t="shared" si="0"/>
        <v>45520</v>
      </c>
      <c r="D8" t="s">
        <v>91</v>
      </c>
      <c r="E8" t="str">
        <f t="shared" si="1"/>
        <v>DANO</v>
      </c>
      <c r="F8" t="s">
        <v>50</v>
      </c>
      <c r="G8" t="s">
        <v>51</v>
      </c>
      <c r="H8" t="s">
        <v>52</v>
      </c>
      <c r="I8" t="s">
        <v>29</v>
      </c>
      <c r="J8" s="13"/>
      <c r="K8" s="13"/>
      <c r="L8" s="13"/>
      <c r="M8" s="26">
        <f t="shared" si="2"/>
        <v>55</v>
      </c>
      <c r="N8" s="4" t="str">
        <f>_xlfn.XLOOKUP(M8,NumDept,Transporteur,"A DEFINIR",0)</f>
        <v>Camion propre</v>
      </c>
      <c r="O8" s="4"/>
      <c r="T8" s="13"/>
      <c r="V8" s="24">
        <f>IF(OR(COUNTIF(Ventes!A:A,Factures!A8) &gt;= 4,SUMIF(Ventes!A:A,Factures!A8,Ventes!F:F) &gt;=10), J8*0.05,0)</f>
        <v>0</v>
      </c>
      <c r="W8" s="25">
        <f t="shared" si="3"/>
        <v>0</v>
      </c>
    </row>
    <row r="9" spans="1:23" x14ac:dyDescent="0.25">
      <c r="A9" t="s">
        <v>20</v>
      </c>
      <c r="B9" s="6">
        <v>45515</v>
      </c>
      <c r="C9" s="3">
        <f t="shared" si="0"/>
        <v>45537</v>
      </c>
      <c r="D9" t="s">
        <v>92</v>
      </c>
      <c r="E9" t="str">
        <f t="shared" si="1"/>
        <v>GLORI</v>
      </c>
      <c r="F9" t="s">
        <v>53</v>
      </c>
      <c r="G9" t="s">
        <v>54</v>
      </c>
      <c r="H9" t="s">
        <v>55</v>
      </c>
      <c r="I9" t="s">
        <v>30</v>
      </c>
      <c r="J9" s="13"/>
      <c r="K9" s="13"/>
      <c r="L9" s="13"/>
      <c r="M9" s="26">
        <f t="shared" si="2"/>
        <v>52</v>
      </c>
      <c r="N9" s="4" t="str">
        <f>_xlfn.XLOOKUP(M9,NumDept,Transporteur,"A DEFINIR",0)</f>
        <v>Camion propre</v>
      </c>
      <c r="O9" s="4"/>
      <c r="T9" s="13"/>
      <c r="V9" s="24">
        <f>IF(OR(COUNTIF(Ventes!A:A,Factures!A9) &gt;= 4,SUMIF(Ventes!A:A,Factures!A9,Ventes!F:F) &gt;=10), J9*0.05,0)</f>
        <v>0</v>
      </c>
      <c r="W9" s="25">
        <f t="shared" si="3"/>
        <v>0</v>
      </c>
    </row>
    <row r="10" spans="1:23" x14ac:dyDescent="0.25">
      <c r="A10" t="s">
        <v>21</v>
      </c>
      <c r="B10" s="6">
        <v>45527</v>
      </c>
      <c r="C10" s="3">
        <f t="shared" si="0"/>
        <v>45548</v>
      </c>
      <c r="D10" t="s">
        <v>93</v>
      </c>
      <c r="E10" t="str">
        <f t="shared" si="1"/>
        <v>BASCHET</v>
      </c>
      <c r="F10" t="s">
        <v>56</v>
      </c>
      <c r="G10" t="s">
        <v>57</v>
      </c>
      <c r="H10" t="s">
        <v>58</v>
      </c>
      <c r="I10" t="s">
        <v>34</v>
      </c>
      <c r="J10" s="13"/>
      <c r="K10" s="13"/>
      <c r="L10" s="13"/>
      <c r="M10" s="26">
        <f t="shared" si="2"/>
        <v>4</v>
      </c>
      <c r="N10" s="4" t="str">
        <f>_xlfn.XLOOKUP(M10,NumDept,Transporteur,"A DEFINIR",0)</f>
        <v>Colissimo</v>
      </c>
      <c r="O10" s="4"/>
      <c r="T10" s="13"/>
      <c r="V10" s="24">
        <f>IF(OR(COUNTIF(Ventes!A:A,Factures!A10) &gt;= 4,SUMIF(Ventes!A:A,Factures!A10,Ventes!F:F) &gt;=10), J10*0.05,0)</f>
        <v>0</v>
      </c>
      <c r="W10" s="25">
        <f t="shared" si="3"/>
        <v>0</v>
      </c>
    </row>
    <row r="11" spans="1:23" x14ac:dyDescent="0.25">
      <c r="A11" t="s">
        <v>22</v>
      </c>
      <c r="B11" s="6">
        <v>45495</v>
      </c>
      <c r="C11" s="3">
        <f t="shared" si="0"/>
        <v>45516</v>
      </c>
      <c r="D11" t="s">
        <v>208</v>
      </c>
      <c r="E11" t="str">
        <f t="shared" si="1"/>
        <v>CEREJA</v>
      </c>
      <c r="F11" t="s">
        <v>210</v>
      </c>
      <c r="G11" t="s">
        <v>211</v>
      </c>
      <c r="H11" t="s">
        <v>212</v>
      </c>
      <c r="I11" t="s">
        <v>209</v>
      </c>
      <c r="J11" s="13"/>
      <c r="K11" s="13"/>
      <c r="L11" s="13"/>
      <c r="M11" s="26">
        <f t="shared" si="2"/>
        <v>99</v>
      </c>
      <c r="N11" s="4" t="str">
        <f>_xlfn.XLOOKUP(M11,NumDept,Transporteur,"A DEFINIR",0)</f>
        <v>A DEFINIR</v>
      </c>
      <c r="O11" s="4"/>
      <c r="T11" s="13"/>
      <c r="V11" s="24">
        <f>IF(OR(COUNTIF(Ventes!A:A,Factures!A11) &gt;= 4,SUMIF(Ventes!A:A,Factures!A11,Ventes!F:F) &gt;=10), J11*0.05,0)</f>
        <v>0</v>
      </c>
      <c r="W11" s="25">
        <f t="shared" si="3"/>
        <v>0</v>
      </c>
    </row>
    <row r="12" spans="1:23" x14ac:dyDescent="0.25">
      <c r="A12" t="s">
        <v>23</v>
      </c>
      <c r="B12" s="6">
        <v>45536</v>
      </c>
      <c r="C12" s="3">
        <f t="shared" si="0"/>
        <v>45555</v>
      </c>
      <c r="D12" t="s">
        <v>89</v>
      </c>
      <c r="E12" t="str">
        <f t="shared" si="1"/>
        <v>MINELLI</v>
      </c>
      <c r="F12" t="s">
        <v>59</v>
      </c>
      <c r="G12" t="s">
        <v>60</v>
      </c>
      <c r="H12" t="s">
        <v>61</v>
      </c>
      <c r="I12" t="s">
        <v>31</v>
      </c>
      <c r="J12" s="13"/>
      <c r="K12" s="13"/>
      <c r="L12" s="13"/>
      <c r="M12" s="26">
        <f t="shared" si="2"/>
        <v>59</v>
      </c>
      <c r="N12" s="4" t="str">
        <f>_xlfn.XLOOKUP(M12,NumDept,Transporteur,"A DEFINIR",0)</f>
        <v>Toto Transport</v>
      </c>
      <c r="O12" s="4"/>
      <c r="T12" s="13"/>
      <c r="V12" s="24">
        <f>IF(OR(COUNTIF(Ventes!A:A,Factures!A12) &gt;= 4,SUMIF(Ventes!A:A,Factures!A12,Ventes!F:F) &gt;=10), J12*0.05,0)</f>
        <v>0</v>
      </c>
      <c r="W12" s="25">
        <f t="shared" si="3"/>
        <v>0</v>
      </c>
    </row>
    <row r="13" spans="1:23" x14ac:dyDescent="0.25">
      <c r="A13" t="s">
        <v>214</v>
      </c>
      <c r="B13" s="6">
        <v>45536</v>
      </c>
      <c r="C13" s="3">
        <f t="shared" si="0"/>
        <v>45555</v>
      </c>
      <c r="D13" t="s">
        <v>216</v>
      </c>
      <c r="E13" t="str">
        <f t="shared" si="1"/>
        <v>DE LAON</v>
      </c>
      <c r="F13" s="16">
        <v>51100</v>
      </c>
      <c r="G13" t="s">
        <v>217</v>
      </c>
      <c r="H13" t="s">
        <v>218</v>
      </c>
      <c r="I13" t="s">
        <v>219</v>
      </c>
      <c r="J13" s="13"/>
      <c r="K13" s="13"/>
      <c r="L13" s="13"/>
      <c r="M13" s="26">
        <f t="shared" si="2"/>
        <v>51</v>
      </c>
      <c r="N13" s="4" t="str">
        <f>_xlfn.XLOOKUP(M13,NumDept,Transporteur,"A DEFINIR",0)</f>
        <v>Camion propre</v>
      </c>
      <c r="T13" s="13"/>
      <c r="V13" s="24">
        <f>IF(OR(COUNTIF(Ventes!A:A,Factures!A13) &gt;= 4,SUMIF(Ventes!A:A,Factures!A13,Ventes!F:F) &gt;=10), J13*0.05,0)</f>
        <v>0</v>
      </c>
      <c r="W13" s="25">
        <f t="shared" si="3"/>
        <v>0</v>
      </c>
    </row>
    <row r="14" spans="1:23" x14ac:dyDescent="0.25">
      <c r="A14" t="s">
        <v>215</v>
      </c>
      <c r="B14" s="6">
        <v>45537</v>
      </c>
      <c r="C14" s="3">
        <f t="shared" si="0"/>
        <v>45558</v>
      </c>
      <c r="D14" t="s">
        <v>220</v>
      </c>
      <c r="E14" t="str">
        <f t="shared" si="1"/>
        <v>TOVALSKI</v>
      </c>
      <c r="F14" s="17">
        <v>33025</v>
      </c>
      <c r="G14" t="s">
        <v>221</v>
      </c>
      <c r="H14" t="s">
        <v>222</v>
      </c>
      <c r="I14" t="s">
        <v>223</v>
      </c>
      <c r="J14" s="13"/>
      <c r="K14" s="13"/>
      <c r="L14" s="13"/>
      <c r="M14" s="26">
        <f t="shared" si="2"/>
        <v>33</v>
      </c>
      <c r="N14" s="4" t="str">
        <f>_xlfn.XLOOKUP(M14,NumDept,Transporteur,"A DEFINIR",0)</f>
        <v>Colissimo</v>
      </c>
      <c r="T14" s="13"/>
      <c r="V14" s="24">
        <f>IF(OR(COUNTIF(Ventes!A:A,Factures!A14) &gt;= 4,SUMIF(Ventes!A:A,Factures!A14,Ventes!F:F) &gt;=10), J14*0.05,0)</f>
        <v>0</v>
      </c>
      <c r="W14" s="25">
        <f t="shared" si="3"/>
        <v>0</v>
      </c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2BF0A-E728-1444-BBEC-21B084D327A2}">
  <dimension ref="A1:G102"/>
  <sheetViews>
    <sheetView topLeftCell="A2" zoomScaleNormal="100" workbookViewId="0">
      <selection sqref="A1:A1048576"/>
    </sheetView>
  </sheetViews>
  <sheetFormatPr baseColWidth="10" defaultRowHeight="19" x14ac:dyDescent="0.25"/>
  <cols>
    <col min="1" max="1" width="15.85546875" customWidth="1"/>
    <col min="2" max="2" width="22.28515625" customWidth="1"/>
    <col min="3" max="3" width="10.7109375" style="10"/>
  </cols>
  <sheetData>
    <row r="1" spans="1:7" ht="20" x14ac:dyDescent="0.25">
      <c r="A1" s="11" t="s">
        <v>203</v>
      </c>
      <c r="B1" s="8" t="s">
        <v>202</v>
      </c>
      <c r="C1" s="9" t="s">
        <v>201</v>
      </c>
    </row>
    <row r="2" spans="1:7" x14ac:dyDescent="0.25">
      <c r="A2" t="s">
        <v>213</v>
      </c>
      <c r="B2" t="s">
        <v>99</v>
      </c>
      <c r="C2" s="10">
        <v>2</v>
      </c>
    </row>
    <row r="3" spans="1:7" x14ac:dyDescent="0.25">
      <c r="A3" t="s">
        <v>213</v>
      </c>
      <c r="B3" t="s">
        <v>105</v>
      </c>
      <c r="C3" s="10">
        <v>8</v>
      </c>
    </row>
    <row r="4" spans="1:7" x14ac:dyDescent="0.25">
      <c r="A4" t="s">
        <v>213</v>
      </c>
      <c r="B4" t="s">
        <v>107</v>
      </c>
      <c r="C4" s="10">
        <v>10</v>
      </c>
      <c r="G4" s="12"/>
    </row>
    <row r="5" spans="1:7" x14ac:dyDescent="0.25">
      <c r="A5" t="s">
        <v>213</v>
      </c>
      <c r="B5" t="s">
        <v>151</v>
      </c>
      <c r="C5" s="10">
        <v>51</v>
      </c>
    </row>
    <row r="6" spans="1:7" x14ac:dyDescent="0.25">
      <c r="A6" t="s">
        <v>213</v>
      </c>
      <c r="B6" t="s">
        <v>152</v>
      </c>
      <c r="C6" s="10">
        <v>52</v>
      </c>
    </row>
    <row r="7" spans="1:7" x14ac:dyDescent="0.25">
      <c r="A7" t="s">
        <v>213</v>
      </c>
      <c r="B7" t="s">
        <v>154</v>
      </c>
      <c r="C7" s="10">
        <v>54</v>
      </c>
    </row>
    <row r="8" spans="1:7" x14ac:dyDescent="0.25">
      <c r="A8" t="s">
        <v>213</v>
      </c>
      <c r="B8" t="s">
        <v>155</v>
      </c>
      <c r="C8" s="10">
        <v>55</v>
      </c>
    </row>
    <row r="9" spans="1:7" x14ac:dyDescent="0.25">
      <c r="A9" t="s">
        <v>213</v>
      </c>
      <c r="B9" t="s">
        <v>157</v>
      </c>
      <c r="C9" s="10">
        <v>57</v>
      </c>
    </row>
    <row r="10" spans="1:7" x14ac:dyDescent="0.25">
      <c r="A10" t="s">
        <v>213</v>
      </c>
      <c r="B10" t="s">
        <v>162</v>
      </c>
      <c r="C10" s="10">
        <v>62</v>
      </c>
    </row>
    <row r="11" spans="1:7" x14ac:dyDescent="0.25">
      <c r="A11" t="s">
        <v>207</v>
      </c>
      <c r="B11" t="s">
        <v>100</v>
      </c>
      <c r="C11" s="10">
        <v>3</v>
      </c>
    </row>
    <row r="12" spans="1:7" x14ac:dyDescent="0.25">
      <c r="A12" t="s">
        <v>207</v>
      </c>
      <c r="B12" t="s">
        <v>101</v>
      </c>
      <c r="C12" s="10">
        <v>4</v>
      </c>
    </row>
    <row r="13" spans="1:7" x14ac:dyDescent="0.25">
      <c r="A13" t="s">
        <v>207</v>
      </c>
      <c r="B13" t="s">
        <v>102</v>
      </c>
      <c r="C13" s="10">
        <v>5</v>
      </c>
    </row>
    <row r="14" spans="1:7" x14ac:dyDescent="0.25">
      <c r="A14" t="s">
        <v>207</v>
      </c>
      <c r="B14" t="s">
        <v>103</v>
      </c>
      <c r="C14" s="10">
        <v>6</v>
      </c>
    </row>
    <row r="15" spans="1:7" x14ac:dyDescent="0.25">
      <c r="A15" t="s">
        <v>207</v>
      </c>
      <c r="B15" t="s">
        <v>106</v>
      </c>
      <c r="C15" s="10">
        <v>9</v>
      </c>
    </row>
    <row r="16" spans="1:7" x14ac:dyDescent="0.25">
      <c r="A16" t="s">
        <v>207</v>
      </c>
      <c r="B16" t="s">
        <v>108</v>
      </c>
      <c r="C16" s="10">
        <v>11</v>
      </c>
    </row>
    <row r="17" spans="1:3" x14ac:dyDescent="0.25">
      <c r="A17" t="s">
        <v>207</v>
      </c>
      <c r="B17" t="s">
        <v>109</v>
      </c>
      <c r="C17" s="10">
        <v>12</v>
      </c>
    </row>
    <row r="18" spans="1:3" x14ac:dyDescent="0.25">
      <c r="A18" t="s">
        <v>207</v>
      </c>
      <c r="B18" t="s">
        <v>110</v>
      </c>
      <c r="C18" s="10">
        <v>13</v>
      </c>
    </row>
    <row r="19" spans="1:3" x14ac:dyDescent="0.25">
      <c r="A19" t="s">
        <v>207</v>
      </c>
      <c r="B19" t="s">
        <v>111</v>
      </c>
      <c r="C19" s="10">
        <v>14</v>
      </c>
    </row>
    <row r="20" spans="1:3" x14ac:dyDescent="0.25">
      <c r="A20" t="s">
        <v>207</v>
      </c>
      <c r="B20" t="s">
        <v>112</v>
      </c>
      <c r="C20" s="10">
        <v>15</v>
      </c>
    </row>
    <row r="21" spans="1:3" x14ac:dyDescent="0.25">
      <c r="A21" t="s">
        <v>207</v>
      </c>
      <c r="B21" t="s">
        <v>113</v>
      </c>
      <c r="C21" s="10">
        <v>16</v>
      </c>
    </row>
    <row r="22" spans="1:3" x14ac:dyDescent="0.25">
      <c r="A22" t="s">
        <v>207</v>
      </c>
      <c r="B22" t="s">
        <v>114</v>
      </c>
      <c r="C22" s="10">
        <v>17</v>
      </c>
    </row>
    <row r="23" spans="1:3" x14ac:dyDescent="0.25">
      <c r="A23" t="s">
        <v>207</v>
      </c>
      <c r="B23" t="s">
        <v>115</v>
      </c>
      <c r="C23" s="10">
        <v>18</v>
      </c>
    </row>
    <row r="24" spans="1:3" x14ac:dyDescent="0.25">
      <c r="A24" t="s">
        <v>207</v>
      </c>
      <c r="B24" t="s">
        <v>116</v>
      </c>
      <c r="C24" s="10">
        <v>19</v>
      </c>
    </row>
    <row r="25" spans="1:3" x14ac:dyDescent="0.25">
      <c r="A25" t="s">
        <v>207</v>
      </c>
      <c r="B25" t="s">
        <v>123</v>
      </c>
      <c r="C25" s="10">
        <v>23</v>
      </c>
    </row>
    <row r="26" spans="1:3" x14ac:dyDescent="0.25">
      <c r="A26" t="s">
        <v>207</v>
      </c>
      <c r="B26" t="s">
        <v>124</v>
      </c>
      <c r="C26" s="10">
        <v>24</v>
      </c>
    </row>
    <row r="27" spans="1:3" x14ac:dyDescent="0.25">
      <c r="A27" t="s">
        <v>207</v>
      </c>
      <c r="B27" t="s">
        <v>126</v>
      </c>
      <c r="C27" s="10">
        <v>26</v>
      </c>
    </row>
    <row r="28" spans="1:3" x14ac:dyDescent="0.25">
      <c r="A28" t="s">
        <v>207</v>
      </c>
      <c r="B28" t="s">
        <v>127</v>
      </c>
      <c r="C28" s="10">
        <v>27</v>
      </c>
    </row>
    <row r="29" spans="1:3" x14ac:dyDescent="0.25">
      <c r="A29" t="s">
        <v>207</v>
      </c>
      <c r="B29" t="s">
        <v>128</v>
      </c>
      <c r="C29" s="10">
        <v>28</v>
      </c>
    </row>
    <row r="30" spans="1:3" x14ac:dyDescent="0.25">
      <c r="A30" t="s">
        <v>207</v>
      </c>
      <c r="B30" t="s">
        <v>129</v>
      </c>
      <c r="C30" s="10">
        <v>29</v>
      </c>
    </row>
    <row r="31" spans="1:3" x14ac:dyDescent="0.25">
      <c r="A31" t="s">
        <v>207</v>
      </c>
      <c r="B31" t="s">
        <v>130</v>
      </c>
      <c r="C31" s="10">
        <v>30</v>
      </c>
    </row>
    <row r="32" spans="1:3" x14ac:dyDescent="0.25">
      <c r="A32" t="s">
        <v>207</v>
      </c>
      <c r="B32" t="s">
        <v>131</v>
      </c>
      <c r="C32" s="10">
        <v>31</v>
      </c>
    </row>
    <row r="33" spans="1:3" x14ac:dyDescent="0.25">
      <c r="A33" t="s">
        <v>207</v>
      </c>
      <c r="B33" t="s">
        <v>132</v>
      </c>
      <c r="C33" s="10">
        <v>32</v>
      </c>
    </row>
    <row r="34" spans="1:3" x14ac:dyDescent="0.25">
      <c r="A34" t="s">
        <v>207</v>
      </c>
      <c r="B34" t="s">
        <v>133</v>
      </c>
      <c r="C34" s="10">
        <v>33</v>
      </c>
    </row>
    <row r="35" spans="1:3" x14ac:dyDescent="0.25">
      <c r="A35" t="s">
        <v>207</v>
      </c>
      <c r="B35" t="s">
        <v>134</v>
      </c>
      <c r="C35" s="10">
        <v>34</v>
      </c>
    </row>
    <row r="36" spans="1:3" x14ac:dyDescent="0.25">
      <c r="A36" t="s">
        <v>207</v>
      </c>
      <c r="B36" t="s">
        <v>135</v>
      </c>
      <c r="C36" s="10">
        <v>35</v>
      </c>
    </row>
    <row r="37" spans="1:3" x14ac:dyDescent="0.25">
      <c r="A37" t="s">
        <v>207</v>
      </c>
      <c r="B37" t="s">
        <v>136</v>
      </c>
      <c r="C37" s="10">
        <v>36</v>
      </c>
    </row>
    <row r="38" spans="1:3" x14ac:dyDescent="0.25">
      <c r="A38" t="s">
        <v>207</v>
      </c>
      <c r="B38" t="s">
        <v>137</v>
      </c>
      <c r="C38" s="10">
        <v>37</v>
      </c>
    </row>
    <row r="39" spans="1:3" x14ac:dyDescent="0.25">
      <c r="A39" t="s">
        <v>207</v>
      </c>
      <c r="B39" t="s">
        <v>140</v>
      </c>
      <c r="C39" s="10">
        <v>40</v>
      </c>
    </row>
    <row r="40" spans="1:3" x14ac:dyDescent="0.25">
      <c r="A40" t="s">
        <v>207</v>
      </c>
      <c r="B40" t="s">
        <v>141</v>
      </c>
      <c r="C40" s="10">
        <v>41</v>
      </c>
    </row>
    <row r="41" spans="1:3" x14ac:dyDescent="0.25">
      <c r="A41" t="s">
        <v>207</v>
      </c>
      <c r="B41" t="s">
        <v>142</v>
      </c>
      <c r="C41" s="10">
        <v>42</v>
      </c>
    </row>
    <row r="42" spans="1:3" x14ac:dyDescent="0.25">
      <c r="A42" t="s">
        <v>207</v>
      </c>
      <c r="B42" t="s">
        <v>143</v>
      </c>
      <c r="C42" s="10">
        <v>43</v>
      </c>
    </row>
    <row r="43" spans="1:3" x14ac:dyDescent="0.25">
      <c r="A43" t="s">
        <v>207</v>
      </c>
      <c r="B43" t="s">
        <v>144</v>
      </c>
      <c r="C43" s="10">
        <v>44</v>
      </c>
    </row>
    <row r="44" spans="1:3" x14ac:dyDescent="0.25">
      <c r="A44" t="s">
        <v>207</v>
      </c>
      <c r="B44" t="s">
        <v>145</v>
      </c>
      <c r="C44" s="10">
        <v>45</v>
      </c>
    </row>
    <row r="45" spans="1:3" x14ac:dyDescent="0.25">
      <c r="A45" t="s">
        <v>207</v>
      </c>
      <c r="B45" t="s">
        <v>146</v>
      </c>
      <c r="C45" s="10">
        <v>46</v>
      </c>
    </row>
    <row r="46" spans="1:3" x14ac:dyDescent="0.25">
      <c r="A46" t="s">
        <v>207</v>
      </c>
      <c r="B46" t="s">
        <v>147</v>
      </c>
      <c r="C46" s="10">
        <v>47</v>
      </c>
    </row>
    <row r="47" spans="1:3" x14ac:dyDescent="0.25">
      <c r="A47" t="s">
        <v>207</v>
      </c>
      <c r="B47" t="s">
        <v>148</v>
      </c>
      <c r="C47" s="10">
        <v>48</v>
      </c>
    </row>
    <row r="48" spans="1:3" x14ac:dyDescent="0.25">
      <c r="A48" t="s">
        <v>207</v>
      </c>
      <c r="B48" t="s">
        <v>149</v>
      </c>
      <c r="C48" s="10">
        <v>49</v>
      </c>
    </row>
    <row r="49" spans="1:3" x14ac:dyDescent="0.25">
      <c r="A49" t="s">
        <v>207</v>
      </c>
      <c r="B49" t="s">
        <v>150</v>
      </c>
      <c r="C49" s="10">
        <v>50</v>
      </c>
    </row>
    <row r="50" spans="1:3" x14ac:dyDescent="0.25">
      <c r="A50" t="s">
        <v>207</v>
      </c>
      <c r="B50" t="s">
        <v>153</v>
      </c>
      <c r="C50" s="10">
        <v>53</v>
      </c>
    </row>
    <row r="51" spans="1:3" x14ac:dyDescent="0.25">
      <c r="A51" t="s">
        <v>207</v>
      </c>
      <c r="B51" t="s">
        <v>156</v>
      </c>
      <c r="C51" s="10">
        <v>56</v>
      </c>
    </row>
    <row r="52" spans="1:3" x14ac:dyDescent="0.25">
      <c r="A52" t="s">
        <v>207</v>
      </c>
      <c r="B52" t="s">
        <v>158</v>
      </c>
      <c r="C52" s="10">
        <v>58</v>
      </c>
    </row>
    <row r="53" spans="1:3" x14ac:dyDescent="0.25">
      <c r="A53" t="s">
        <v>207</v>
      </c>
      <c r="B53" t="s">
        <v>161</v>
      </c>
      <c r="C53" s="10">
        <v>61</v>
      </c>
    </row>
    <row r="54" spans="1:3" x14ac:dyDescent="0.25">
      <c r="A54" t="s">
        <v>207</v>
      </c>
      <c r="B54" t="s">
        <v>163</v>
      </c>
      <c r="C54" s="10">
        <v>63</v>
      </c>
    </row>
    <row r="55" spans="1:3" x14ac:dyDescent="0.25">
      <c r="A55" t="s">
        <v>207</v>
      </c>
      <c r="B55" t="s">
        <v>164</v>
      </c>
      <c r="C55" s="10">
        <v>64</v>
      </c>
    </row>
    <row r="56" spans="1:3" x14ac:dyDescent="0.25">
      <c r="A56" t="s">
        <v>207</v>
      </c>
      <c r="B56" t="s">
        <v>165</v>
      </c>
      <c r="C56" s="10">
        <v>65</v>
      </c>
    </row>
    <row r="57" spans="1:3" x14ac:dyDescent="0.25">
      <c r="A57" t="s">
        <v>207</v>
      </c>
      <c r="B57" t="s">
        <v>166</v>
      </c>
      <c r="C57" s="10">
        <v>66</v>
      </c>
    </row>
    <row r="58" spans="1:3" x14ac:dyDescent="0.25">
      <c r="A58" t="s">
        <v>207</v>
      </c>
      <c r="B58" t="s">
        <v>172</v>
      </c>
      <c r="C58" s="10">
        <v>72</v>
      </c>
    </row>
    <row r="59" spans="1:3" x14ac:dyDescent="0.25">
      <c r="A59" t="s">
        <v>207</v>
      </c>
      <c r="B59" t="s">
        <v>180</v>
      </c>
      <c r="C59" s="10">
        <v>80</v>
      </c>
    </row>
    <row r="60" spans="1:3" x14ac:dyDescent="0.25">
      <c r="A60" t="s">
        <v>207</v>
      </c>
      <c r="B60" t="s">
        <v>181</v>
      </c>
      <c r="C60" s="10">
        <v>81</v>
      </c>
    </row>
    <row r="61" spans="1:3" x14ac:dyDescent="0.25">
      <c r="A61" t="s">
        <v>207</v>
      </c>
      <c r="B61" t="s">
        <v>182</v>
      </c>
      <c r="C61" s="10">
        <v>82</v>
      </c>
    </row>
    <row r="62" spans="1:3" x14ac:dyDescent="0.25">
      <c r="A62" t="s">
        <v>207</v>
      </c>
      <c r="B62" t="s">
        <v>183</v>
      </c>
      <c r="C62" s="10">
        <v>83</v>
      </c>
    </row>
    <row r="63" spans="1:3" x14ac:dyDescent="0.25">
      <c r="A63" t="s">
        <v>207</v>
      </c>
      <c r="B63" t="s">
        <v>184</v>
      </c>
      <c r="C63" s="10">
        <v>84</v>
      </c>
    </row>
    <row r="64" spans="1:3" x14ac:dyDescent="0.25">
      <c r="A64" t="s">
        <v>207</v>
      </c>
      <c r="B64" t="s">
        <v>185</v>
      </c>
      <c r="C64" s="10">
        <v>85</v>
      </c>
    </row>
    <row r="65" spans="1:3" x14ac:dyDescent="0.25">
      <c r="A65" t="s">
        <v>205</v>
      </c>
      <c r="B65" t="s">
        <v>125</v>
      </c>
      <c r="C65" s="10">
        <v>25</v>
      </c>
    </row>
    <row r="66" spans="1:3" x14ac:dyDescent="0.25">
      <c r="A66" t="s">
        <v>205</v>
      </c>
      <c r="B66" t="s">
        <v>167</v>
      </c>
      <c r="C66" s="10">
        <v>67</v>
      </c>
    </row>
    <row r="67" spans="1:3" x14ac:dyDescent="0.25">
      <c r="A67" t="s">
        <v>205</v>
      </c>
      <c r="B67" t="s">
        <v>168</v>
      </c>
      <c r="C67" s="10">
        <v>68</v>
      </c>
    </row>
    <row r="68" spans="1:3" x14ac:dyDescent="0.25">
      <c r="A68" t="s">
        <v>205</v>
      </c>
      <c r="B68" t="s">
        <v>188</v>
      </c>
      <c r="C68" s="10">
        <v>88</v>
      </c>
    </row>
    <row r="69" spans="1:3" x14ac:dyDescent="0.25">
      <c r="A69" t="s">
        <v>205</v>
      </c>
      <c r="B69" t="s">
        <v>190</v>
      </c>
      <c r="C69" s="10">
        <v>90</v>
      </c>
    </row>
    <row r="70" spans="1:3" x14ac:dyDescent="0.25">
      <c r="A70" t="s">
        <v>205</v>
      </c>
      <c r="B70" t="s">
        <v>196</v>
      </c>
      <c r="C70" s="10">
        <v>971</v>
      </c>
    </row>
    <row r="71" spans="1:3" x14ac:dyDescent="0.25">
      <c r="A71" t="s">
        <v>205</v>
      </c>
      <c r="B71" t="s">
        <v>197</v>
      </c>
      <c r="C71" s="10">
        <v>972</v>
      </c>
    </row>
    <row r="72" spans="1:3" x14ac:dyDescent="0.25">
      <c r="A72" t="s">
        <v>205</v>
      </c>
      <c r="B72" t="s">
        <v>198</v>
      </c>
      <c r="C72" s="10">
        <v>973</v>
      </c>
    </row>
    <row r="73" spans="1:3" x14ac:dyDescent="0.25">
      <c r="A73" t="s">
        <v>205</v>
      </c>
      <c r="B73" t="s">
        <v>199</v>
      </c>
      <c r="C73" s="10">
        <v>974</v>
      </c>
    </row>
    <row r="74" spans="1:3" x14ac:dyDescent="0.25">
      <c r="A74" t="s">
        <v>205</v>
      </c>
      <c r="B74" t="s">
        <v>200</v>
      </c>
      <c r="C74" s="10">
        <v>976</v>
      </c>
    </row>
    <row r="75" spans="1:3" x14ac:dyDescent="0.25">
      <c r="A75" t="s">
        <v>205</v>
      </c>
      <c r="B75" t="s">
        <v>118</v>
      </c>
      <c r="C75" s="10" t="s">
        <v>117</v>
      </c>
    </row>
    <row r="76" spans="1:3" x14ac:dyDescent="0.25">
      <c r="A76" t="s">
        <v>205</v>
      </c>
      <c r="B76" t="s">
        <v>120</v>
      </c>
      <c r="C76" s="10" t="s">
        <v>119</v>
      </c>
    </row>
    <row r="77" spans="1:3" x14ac:dyDescent="0.25">
      <c r="A77" t="s">
        <v>204</v>
      </c>
      <c r="B77" t="s">
        <v>98</v>
      </c>
      <c r="C77" s="10">
        <v>1</v>
      </c>
    </row>
    <row r="78" spans="1:3" x14ac:dyDescent="0.25">
      <c r="A78" t="s">
        <v>204</v>
      </c>
      <c r="B78" t="s">
        <v>121</v>
      </c>
      <c r="C78" s="10">
        <v>21</v>
      </c>
    </row>
    <row r="79" spans="1:3" x14ac:dyDescent="0.25">
      <c r="A79" t="s">
        <v>204</v>
      </c>
      <c r="B79" t="s">
        <v>122</v>
      </c>
      <c r="C79" s="10">
        <v>22</v>
      </c>
    </row>
    <row r="80" spans="1:3" x14ac:dyDescent="0.25">
      <c r="A80" t="s">
        <v>204</v>
      </c>
      <c r="B80" t="s">
        <v>139</v>
      </c>
      <c r="C80" s="10">
        <v>39</v>
      </c>
    </row>
    <row r="81" spans="1:3" x14ac:dyDescent="0.25">
      <c r="A81" t="s">
        <v>204</v>
      </c>
      <c r="B81" t="s">
        <v>169</v>
      </c>
      <c r="C81" s="10">
        <v>69</v>
      </c>
    </row>
    <row r="82" spans="1:3" x14ac:dyDescent="0.25">
      <c r="A82" t="s">
        <v>204</v>
      </c>
      <c r="B82" t="s">
        <v>170</v>
      </c>
      <c r="C82" s="10">
        <v>70</v>
      </c>
    </row>
    <row r="83" spans="1:3" x14ac:dyDescent="0.25">
      <c r="A83" t="s">
        <v>204</v>
      </c>
      <c r="B83" t="s">
        <v>171</v>
      </c>
      <c r="C83" s="10">
        <v>71</v>
      </c>
    </row>
    <row r="84" spans="1:3" x14ac:dyDescent="0.25">
      <c r="A84" t="s">
        <v>204</v>
      </c>
      <c r="B84" t="s">
        <v>173</v>
      </c>
      <c r="C84" s="10">
        <v>73</v>
      </c>
    </row>
    <row r="85" spans="1:3" x14ac:dyDescent="0.25">
      <c r="A85" t="s">
        <v>204</v>
      </c>
      <c r="B85" t="s">
        <v>174</v>
      </c>
      <c r="C85" s="10">
        <v>74</v>
      </c>
    </row>
    <row r="86" spans="1:3" x14ac:dyDescent="0.25">
      <c r="A86" t="s">
        <v>204</v>
      </c>
      <c r="B86" t="s">
        <v>186</v>
      </c>
      <c r="C86" s="10">
        <v>86</v>
      </c>
    </row>
    <row r="87" spans="1:3" x14ac:dyDescent="0.25">
      <c r="A87" t="s">
        <v>204</v>
      </c>
      <c r="B87" t="s">
        <v>187</v>
      </c>
      <c r="C87" s="10">
        <v>87</v>
      </c>
    </row>
    <row r="88" spans="1:3" x14ac:dyDescent="0.25">
      <c r="A88" t="s">
        <v>206</v>
      </c>
      <c r="B88" t="s">
        <v>104</v>
      </c>
      <c r="C88" s="10">
        <v>7</v>
      </c>
    </row>
    <row r="89" spans="1:3" x14ac:dyDescent="0.25">
      <c r="A89" t="s">
        <v>206</v>
      </c>
      <c r="B89" t="s">
        <v>138</v>
      </c>
      <c r="C89" s="10">
        <v>38</v>
      </c>
    </row>
    <row r="90" spans="1:3" x14ac:dyDescent="0.25">
      <c r="A90" t="s">
        <v>206</v>
      </c>
      <c r="B90" t="s">
        <v>159</v>
      </c>
      <c r="C90" s="10">
        <v>59</v>
      </c>
    </row>
    <row r="91" spans="1:3" x14ac:dyDescent="0.25">
      <c r="A91" t="s">
        <v>206</v>
      </c>
      <c r="B91" t="s">
        <v>160</v>
      </c>
      <c r="C91" s="10">
        <v>60</v>
      </c>
    </row>
    <row r="92" spans="1:3" x14ac:dyDescent="0.25">
      <c r="A92" t="s">
        <v>206</v>
      </c>
      <c r="B92" t="s">
        <v>175</v>
      </c>
      <c r="C92" s="10">
        <v>75</v>
      </c>
    </row>
    <row r="93" spans="1:3" x14ac:dyDescent="0.25">
      <c r="A93" t="s">
        <v>206</v>
      </c>
      <c r="B93" t="s">
        <v>176</v>
      </c>
      <c r="C93" s="10">
        <v>76</v>
      </c>
    </row>
    <row r="94" spans="1:3" x14ac:dyDescent="0.25">
      <c r="A94" t="s">
        <v>206</v>
      </c>
      <c r="B94" t="s">
        <v>177</v>
      </c>
      <c r="C94" s="10">
        <v>77</v>
      </c>
    </row>
    <row r="95" spans="1:3" x14ac:dyDescent="0.25">
      <c r="A95" t="s">
        <v>206</v>
      </c>
      <c r="B95" t="s">
        <v>178</v>
      </c>
      <c r="C95" s="10">
        <v>78</v>
      </c>
    </row>
    <row r="96" spans="1:3" x14ac:dyDescent="0.25">
      <c r="A96" t="s">
        <v>206</v>
      </c>
      <c r="B96" t="s">
        <v>179</v>
      </c>
      <c r="C96" s="10">
        <v>79</v>
      </c>
    </row>
    <row r="97" spans="1:3" x14ac:dyDescent="0.25">
      <c r="A97" t="s">
        <v>206</v>
      </c>
      <c r="B97" t="s">
        <v>189</v>
      </c>
      <c r="C97" s="10">
        <v>89</v>
      </c>
    </row>
    <row r="98" spans="1:3" x14ac:dyDescent="0.25">
      <c r="A98" t="s">
        <v>206</v>
      </c>
      <c r="B98" t="s">
        <v>191</v>
      </c>
      <c r="C98" s="10">
        <v>91</v>
      </c>
    </row>
    <row r="99" spans="1:3" x14ac:dyDescent="0.25">
      <c r="A99" t="s">
        <v>206</v>
      </c>
      <c r="B99" t="s">
        <v>192</v>
      </c>
      <c r="C99" s="10">
        <v>92</v>
      </c>
    </row>
    <row r="100" spans="1:3" x14ac:dyDescent="0.25">
      <c r="A100" t="s">
        <v>206</v>
      </c>
      <c r="B100" t="s">
        <v>193</v>
      </c>
      <c r="C100" s="10">
        <v>93</v>
      </c>
    </row>
    <row r="101" spans="1:3" x14ac:dyDescent="0.25">
      <c r="A101" t="s">
        <v>206</v>
      </c>
      <c r="B101" t="s">
        <v>194</v>
      </c>
      <c r="C101" s="10">
        <v>94</v>
      </c>
    </row>
    <row r="102" spans="1:3" x14ac:dyDescent="0.25">
      <c r="A102" t="s">
        <v>206</v>
      </c>
      <c r="B102" t="s">
        <v>195</v>
      </c>
      <c r="C102" s="10">
        <v>95</v>
      </c>
    </row>
  </sheetData>
  <sortState xmlns:xlrd2="http://schemas.microsoft.com/office/spreadsheetml/2017/richdata2" ref="A2:C102">
    <sortCondition ref="A2:A102"/>
    <sortCondition ref="C2:C102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75B6-E1ED-C84E-A382-6DD75010E511}">
  <dimension ref="A1:I14"/>
  <sheetViews>
    <sheetView workbookViewId="0">
      <selection activeCell="F1" sqref="F1"/>
    </sheetView>
  </sheetViews>
  <sheetFormatPr baseColWidth="10" defaultRowHeight="19" x14ac:dyDescent="0.25"/>
  <cols>
    <col min="3" max="3" width="10.7109375" style="18"/>
    <col min="4" max="4" width="10.7109375" style="13"/>
  </cols>
  <sheetData>
    <row r="1" spans="1:9" x14ac:dyDescent="0.25">
      <c r="A1" t="s">
        <v>224</v>
      </c>
      <c r="B1" t="s">
        <v>3</v>
      </c>
      <c r="C1" s="18" t="s">
        <v>4</v>
      </c>
      <c r="D1" s="13" t="s">
        <v>6</v>
      </c>
      <c r="E1" t="s">
        <v>8</v>
      </c>
    </row>
    <row r="2" spans="1:9" x14ac:dyDescent="0.25">
      <c r="A2" t="s">
        <v>62</v>
      </c>
      <c r="B2" t="s">
        <v>225</v>
      </c>
      <c r="C2" s="18" t="s">
        <v>226</v>
      </c>
      <c r="D2" s="13">
        <f>_xlfn.NUMBERVALUE(C2,".")</f>
        <v>12.16</v>
      </c>
      <c r="E2" s="15">
        <f t="shared" ref="E2:E14" si="0">D2*(1+TVA)</f>
        <v>14.579840000000001</v>
      </c>
      <c r="G2" s="19" t="s">
        <v>247</v>
      </c>
    </row>
    <row r="3" spans="1:9" x14ac:dyDescent="0.25">
      <c r="A3" t="s">
        <v>63</v>
      </c>
      <c r="B3" t="s">
        <v>75</v>
      </c>
      <c r="C3" s="18" t="s">
        <v>227</v>
      </c>
      <c r="D3" s="13">
        <f t="shared" ref="D3:D14" si="1">_xlfn.NUMBERVALUE(C3,".")</f>
        <v>22.68</v>
      </c>
      <c r="E3" s="15">
        <f t="shared" si="0"/>
        <v>27.19332</v>
      </c>
      <c r="G3" s="19" t="s">
        <v>248</v>
      </c>
    </row>
    <row r="4" spans="1:9" x14ac:dyDescent="0.25">
      <c r="A4" t="s">
        <v>64</v>
      </c>
      <c r="B4" t="s">
        <v>78</v>
      </c>
      <c r="C4" s="18" t="s">
        <v>228</v>
      </c>
      <c r="D4" s="13">
        <f t="shared" si="1"/>
        <v>34.28</v>
      </c>
      <c r="E4" s="15">
        <f t="shared" si="0"/>
        <v>41.10172</v>
      </c>
      <c r="G4" s="19" t="s">
        <v>249</v>
      </c>
    </row>
    <row r="5" spans="1:9" x14ac:dyDescent="0.25">
      <c r="A5" t="s">
        <v>65</v>
      </c>
      <c r="B5" t="s">
        <v>229</v>
      </c>
      <c r="C5" s="18" t="s">
        <v>230</v>
      </c>
      <c r="D5" s="13">
        <f t="shared" si="1"/>
        <v>95.51</v>
      </c>
      <c r="E5" s="15">
        <f t="shared" si="0"/>
        <v>114.51649000000002</v>
      </c>
      <c r="G5" s="19" t="s">
        <v>250</v>
      </c>
    </row>
    <row r="6" spans="1:9" x14ac:dyDescent="0.25">
      <c r="A6" t="s">
        <v>66</v>
      </c>
      <c r="B6" t="s">
        <v>81</v>
      </c>
      <c r="C6" s="18" t="s">
        <v>231</v>
      </c>
      <c r="D6" s="13">
        <f t="shared" si="1"/>
        <v>73.290000000000006</v>
      </c>
      <c r="E6" s="15">
        <f t="shared" si="0"/>
        <v>87.874710000000007</v>
      </c>
      <c r="G6" s="18" t="s">
        <v>251</v>
      </c>
      <c r="H6" t="e">
        <f t="shared" ref="H6" si="2">_xlfn.NUMBERVALUE(G6,".")</f>
        <v>#VALUE!</v>
      </c>
      <c r="I6">
        <f>_xlfn.NUMBERVALUE(SUBSTITUTE(G6,"$",""),".")</f>
        <v>73.290000000000006</v>
      </c>
    </row>
    <row r="7" spans="1:9" x14ac:dyDescent="0.25">
      <c r="A7" t="s">
        <v>67</v>
      </c>
      <c r="B7" t="s">
        <v>232</v>
      </c>
      <c r="C7" s="18" t="s">
        <v>233</v>
      </c>
      <c r="D7" s="13">
        <f t="shared" si="1"/>
        <v>54.46</v>
      </c>
      <c r="E7" s="15">
        <f t="shared" si="0"/>
        <v>65.297539999999998</v>
      </c>
    </row>
    <row r="8" spans="1:9" x14ac:dyDescent="0.25">
      <c r="A8" t="s">
        <v>68</v>
      </c>
      <c r="B8" t="s">
        <v>79</v>
      </c>
      <c r="C8" s="18" t="s">
        <v>234</v>
      </c>
      <c r="D8" s="13">
        <f t="shared" si="1"/>
        <v>87.39</v>
      </c>
      <c r="E8" s="15">
        <f t="shared" si="0"/>
        <v>104.78061000000001</v>
      </c>
    </row>
    <row r="9" spans="1:9" x14ac:dyDescent="0.25">
      <c r="A9" t="s">
        <v>235</v>
      </c>
      <c r="B9" t="s">
        <v>236</v>
      </c>
      <c r="C9" s="18" t="s">
        <v>237</v>
      </c>
      <c r="D9" s="13">
        <f t="shared" si="1"/>
        <v>88.76</v>
      </c>
      <c r="E9" s="15">
        <f t="shared" si="0"/>
        <v>106.42324000000001</v>
      </c>
    </row>
    <row r="10" spans="1:9" x14ac:dyDescent="0.25">
      <c r="A10" t="s">
        <v>69</v>
      </c>
      <c r="B10" t="s">
        <v>74</v>
      </c>
      <c r="C10" s="18" t="s">
        <v>238</v>
      </c>
      <c r="D10" s="13">
        <f t="shared" si="1"/>
        <v>282.73</v>
      </c>
      <c r="E10" s="15">
        <f t="shared" si="0"/>
        <v>338.99327000000005</v>
      </c>
    </row>
    <row r="11" spans="1:9" x14ac:dyDescent="0.25">
      <c r="A11" t="s">
        <v>70</v>
      </c>
      <c r="B11" t="s">
        <v>239</v>
      </c>
      <c r="C11" s="18" t="s">
        <v>240</v>
      </c>
      <c r="D11" s="13">
        <f t="shared" si="1"/>
        <v>398.32</v>
      </c>
      <c r="E11" s="15">
        <f t="shared" si="0"/>
        <v>477.58568000000002</v>
      </c>
    </row>
    <row r="12" spans="1:9" x14ac:dyDescent="0.25">
      <c r="A12" t="s">
        <v>241</v>
      </c>
      <c r="B12" t="s">
        <v>242</v>
      </c>
      <c r="C12" s="18" t="s">
        <v>243</v>
      </c>
      <c r="D12" s="13">
        <f t="shared" si="1"/>
        <v>172.8</v>
      </c>
      <c r="E12" s="15">
        <f t="shared" si="0"/>
        <v>207.18720000000002</v>
      </c>
    </row>
    <row r="13" spans="1:9" x14ac:dyDescent="0.25">
      <c r="A13" t="s">
        <v>71</v>
      </c>
      <c r="B13" t="s">
        <v>82</v>
      </c>
      <c r="C13" s="18" t="s">
        <v>244</v>
      </c>
      <c r="D13" s="13">
        <f t="shared" si="1"/>
        <v>370.57</v>
      </c>
      <c r="E13" s="15">
        <f t="shared" si="0"/>
        <v>444.31343000000004</v>
      </c>
    </row>
    <row r="14" spans="1:9" x14ac:dyDescent="0.25">
      <c r="A14" t="s">
        <v>72</v>
      </c>
      <c r="B14" t="s">
        <v>245</v>
      </c>
      <c r="C14" s="18" t="s">
        <v>246</v>
      </c>
      <c r="D14" s="13">
        <f t="shared" si="1"/>
        <v>163.80000000000001</v>
      </c>
      <c r="E14" s="15">
        <f t="shared" si="0"/>
        <v>196.39620000000002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4AD00-C9FB-3D46-9BE4-15DC102B16F7}">
  <dimension ref="A1:E12"/>
  <sheetViews>
    <sheetView workbookViewId="0">
      <selection sqref="A1:A1048576"/>
    </sheetView>
  </sheetViews>
  <sheetFormatPr baseColWidth="10" defaultRowHeight="19" x14ac:dyDescent="0.25"/>
  <cols>
    <col min="2" max="2" width="16.5703125" customWidth="1"/>
    <col min="3" max="3" width="13.42578125" customWidth="1"/>
  </cols>
  <sheetData>
    <row r="1" spans="1:5" x14ac:dyDescent="0.25">
      <c r="B1" s="20" t="s">
        <v>252</v>
      </c>
      <c r="C1" s="20" t="s">
        <v>253</v>
      </c>
      <c r="D1" s="21" t="s">
        <v>254</v>
      </c>
      <c r="E1">
        <v>2024</v>
      </c>
    </row>
    <row r="2" spans="1:5" x14ac:dyDescent="0.25">
      <c r="A2" s="22">
        <v>45292</v>
      </c>
      <c r="B2" t="s">
        <v>255</v>
      </c>
    </row>
    <row r="3" spans="1:5" x14ac:dyDescent="0.25">
      <c r="A3" s="22">
        <v>45383</v>
      </c>
      <c r="B3" t="s">
        <v>256</v>
      </c>
    </row>
    <row r="4" spans="1:5" x14ac:dyDescent="0.25">
      <c r="A4" s="22">
        <v>45413</v>
      </c>
      <c r="B4" t="s">
        <v>257</v>
      </c>
    </row>
    <row r="5" spans="1:5" x14ac:dyDescent="0.25">
      <c r="A5" s="22">
        <v>45420</v>
      </c>
      <c r="B5" t="s">
        <v>258</v>
      </c>
    </row>
    <row r="6" spans="1:5" x14ac:dyDescent="0.25">
      <c r="A6" s="22">
        <v>45421</v>
      </c>
      <c r="B6" t="s">
        <v>259</v>
      </c>
    </row>
    <row r="7" spans="1:5" x14ac:dyDescent="0.25">
      <c r="A7" s="22">
        <v>45432</v>
      </c>
      <c r="B7" t="s">
        <v>260</v>
      </c>
    </row>
    <row r="8" spans="1:5" x14ac:dyDescent="0.25">
      <c r="A8" s="22">
        <v>45487</v>
      </c>
      <c r="B8" t="s">
        <v>261</v>
      </c>
    </row>
    <row r="9" spans="1:5" x14ac:dyDescent="0.25">
      <c r="A9" s="22">
        <v>45519</v>
      </c>
      <c r="B9" t="s">
        <v>262</v>
      </c>
    </row>
    <row r="10" spans="1:5" x14ac:dyDescent="0.25">
      <c r="A10" s="22">
        <v>45597</v>
      </c>
      <c r="B10" t="s">
        <v>263</v>
      </c>
    </row>
    <row r="11" spans="1:5" x14ac:dyDescent="0.25">
      <c r="A11" s="22">
        <v>45607</v>
      </c>
      <c r="B11" t="s">
        <v>264</v>
      </c>
    </row>
    <row r="12" spans="1:5" x14ac:dyDescent="0.25">
      <c r="A12" s="22">
        <v>45651</v>
      </c>
      <c r="B12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Ventes</vt:lpstr>
      <vt:lpstr>Factures</vt:lpstr>
      <vt:lpstr>Transport</vt:lpstr>
      <vt:lpstr>Feuil3</vt:lpstr>
      <vt:lpstr>JourFériés</vt:lpstr>
      <vt:lpstr>Factures</vt:lpstr>
      <vt:lpstr>JoursFeries</vt:lpstr>
      <vt:lpstr>NumDept</vt:lpstr>
      <vt:lpstr>Transporteur</vt:lpstr>
      <vt:lpstr>TVA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2024-01-11T13:37:09Z</dcterms:created>
  <dcterms:modified xsi:type="dcterms:W3CDTF">2025-09-04T11:26:18Z</dcterms:modified>
</cp:coreProperties>
</file>