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EMER/Solutions/"/>
    </mc:Choice>
  </mc:AlternateContent>
  <xr:revisionPtr revIDLastSave="0" documentId="13_ncr:1_{7D48D1DE-3B57-E243-A1AB-988E763291AA}" xr6:coauthVersionLast="47" xr6:coauthVersionMax="47" xr10:uidLastSave="{00000000-0000-0000-0000-000000000000}"/>
  <bookViews>
    <workbookView xWindow="13520" yWindow="1300" windowWidth="21920" windowHeight="12840" activeTab="5" xr2:uid="{8ECD410D-C0B4-D447-AC1E-7AD5A6D89F70}"/>
  </bookViews>
  <sheets>
    <sheet name="Maquettes" sheetId="1" r:id="rId1"/>
    <sheet name="recherche" sheetId="5" r:id="rId2"/>
    <sheet name="rech equiv et index" sheetId="6" r:id="rId3"/>
    <sheet name="index" sheetId="4" r:id="rId4"/>
    <sheet name="recherchex" sheetId="2" r:id="rId5"/>
    <sheet name="Equiv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3" l="1" a="1"/>
  <c r="B3" i="5"/>
  <c r="B2" i="5"/>
  <c r="C2" i="5"/>
  <c r="D2" i="5"/>
  <c r="C3" i="5"/>
  <c r="D3" i="5"/>
  <c r="C6" i="5"/>
  <c r="D6" i="5"/>
  <c r="C10" i="5"/>
  <c r="D2" i="6"/>
  <c r="E2" i="6" s="1" a="1"/>
  <c r="C3" i="6"/>
  <c r="C2" i="6"/>
  <c r="D3" i="6"/>
  <c r="E3" i="6" s="1" a="1"/>
  <c r="B3" i="6"/>
  <c r="B2" i="6"/>
  <c r="I7" i="2" a="1"/>
  <c r="J10" i="3" a="1"/>
  <c r="J9" i="3" a="1"/>
  <c r="J17" i="3"/>
  <c r="J16" i="3"/>
  <c r="I9" i="4" a="1"/>
  <c r="I5" i="4"/>
  <c r="I4" i="4"/>
  <c r="O8" i="3" a="1"/>
  <c r="N8" i="3" a="1"/>
  <c r="M8" i="3" a="1"/>
  <c r="J8" i="3" a="1"/>
  <c r="J4" i="3"/>
  <c r="J3" i="3"/>
  <c r="J2" i="3"/>
  <c r="I12" i="2" a="1"/>
  <c r="I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<sst xmlns="http://schemas.openxmlformats.org/spreadsheetml/2006/main" count="381" uniqueCount="156">
  <si>
    <t>Catégorie</t>
  </si>
  <si>
    <t>Taux réduction</t>
  </si>
  <si>
    <t>Nb Points</t>
  </si>
  <si>
    <t>Formules</t>
  </si>
  <si>
    <t>Starter</t>
  </si>
  <si>
    <t>Explorer</t>
  </si>
  <si>
    <t>Réduction</t>
  </si>
  <si>
    <t>Silver</t>
  </si>
  <si>
    <t>RECHERCHEX(F4;A1:A6;B1:B6;"catégorie inconnue"; 0)</t>
  </si>
  <si>
    <t>Gold</t>
  </si>
  <si>
    <t>Platinium</t>
  </si>
  <si>
    <t>RECHERCHEX(F7;C1:C6;A1:B6;"-";-1;1)</t>
  </si>
  <si>
    <t>Avantages cartes fidélité</t>
  </si>
  <si>
    <t>Avantages</t>
  </si>
  <si>
    <t>réduction</t>
  </si>
  <si>
    <t>RECHERCHEX(H14;A13:E13;A14:E18;;0)</t>
  </si>
  <si>
    <t>publicité ciblée</t>
  </si>
  <si>
    <t>bon achat</t>
  </si>
  <si>
    <t>offres partenaires</t>
  </si>
  <si>
    <t>offres personnalisées</t>
  </si>
  <si>
    <t>acceuil personnalisé</t>
  </si>
  <si>
    <t>Groupe</t>
  </si>
  <si>
    <t>Nom</t>
  </si>
  <si>
    <t>Prénom</t>
  </si>
  <si>
    <t>Note</t>
  </si>
  <si>
    <t>Ligne</t>
  </si>
  <si>
    <t>G1</t>
  </si>
  <si>
    <t>BBB</t>
  </si>
  <si>
    <t>AAA</t>
  </si>
  <si>
    <t>EQUIV</t>
  </si>
  <si>
    <t xml:space="preserve">1er </t>
  </si>
  <si>
    <t>EEEE</t>
  </si>
  <si>
    <t>CCC</t>
  </si>
  <si>
    <t>DDD</t>
  </si>
  <si>
    <t>EQUIVX</t>
  </si>
  <si>
    <t>dernier</t>
  </si>
  <si>
    <t>FFFF</t>
  </si>
  <si>
    <t xml:space="preserve">prox </t>
  </si>
  <si>
    <t>EE*</t>
  </si>
  <si>
    <t>G2</t>
  </si>
  <si>
    <t>G3</t>
  </si>
  <si>
    <t>Cherche Nom+Prenom</t>
  </si>
  <si>
    <t>Nom*Prenom</t>
  </si>
  <si>
    <t>Equiv</t>
  </si>
  <si>
    <t>ligne</t>
  </si>
  <si>
    <t>Index + Equiv</t>
  </si>
  <si>
    <t>valeur note</t>
  </si>
  <si>
    <t>Année</t>
  </si>
  <si>
    <t>Code Matière</t>
  </si>
  <si>
    <t>Matière</t>
  </si>
  <si>
    <t>Diplôme</t>
  </si>
  <si>
    <t>Filière</t>
  </si>
  <si>
    <t>Index</t>
  </si>
  <si>
    <t>0630205</t>
  </si>
  <si>
    <t>Informatique</t>
  </si>
  <si>
    <t>0632</t>
  </si>
  <si>
    <t>Gestion</t>
  </si>
  <si>
    <t>0636</t>
  </si>
  <si>
    <t>Gestion Finances</t>
  </si>
  <si>
    <t>Lin / Col</t>
  </si>
  <si>
    <t>Plage</t>
  </si>
  <si>
    <t>Résultat</t>
  </si>
  <si>
    <t>0634005</t>
  </si>
  <si>
    <t>Gestion EGE</t>
  </si>
  <si>
    <t>A1:E17</t>
  </si>
  <si>
    <t>MP2SGM6</t>
  </si>
  <si>
    <t>Management des SI</t>
  </si>
  <si>
    <t>0696</t>
  </si>
  <si>
    <t>CCA</t>
  </si>
  <si>
    <t>C4:E15</t>
  </si>
  <si>
    <t>27420607</t>
  </si>
  <si>
    <t>Technologies coopératives</t>
  </si>
  <si>
    <t>2742</t>
  </si>
  <si>
    <t>MIAGE</t>
  </si>
  <si>
    <t>274A0405</t>
  </si>
  <si>
    <t>274A</t>
  </si>
  <si>
    <t>Ligne ?</t>
  </si>
  <si>
    <t>Colonne ?</t>
  </si>
  <si>
    <t>27332105</t>
  </si>
  <si>
    <t>Développement d’interfaces Homme-Machine</t>
  </si>
  <si>
    <t>2733</t>
  </si>
  <si>
    <t>2710905</t>
  </si>
  <si>
    <t>Informatique S1</t>
  </si>
  <si>
    <t>2711</t>
  </si>
  <si>
    <t>MASS</t>
  </si>
  <si>
    <t>2711205</t>
  </si>
  <si>
    <t>Informatique S2</t>
  </si>
  <si>
    <t>Voie</t>
  </si>
  <si>
    <t>UFR</t>
  </si>
  <si>
    <t>Niveau</t>
  </si>
  <si>
    <t>Semestre</t>
  </si>
  <si>
    <t>Classique</t>
  </si>
  <si>
    <t>L3</t>
  </si>
  <si>
    <t>M2</t>
  </si>
  <si>
    <t>M1</t>
  </si>
  <si>
    <t>Apprentissage</t>
  </si>
  <si>
    <t>L1</t>
  </si>
  <si>
    <t>0643505</t>
  </si>
  <si>
    <t>0642</t>
  </si>
  <si>
    <t>27570205</t>
  </si>
  <si>
    <t>Ingénierie des systèmes à base de services</t>
  </si>
  <si>
    <t>2757</t>
  </si>
  <si>
    <t>SID</t>
  </si>
  <si>
    <t>27420210</t>
  </si>
  <si>
    <t>Coopération et ubiquité</t>
  </si>
  <si>
    <t>274A0210</t>
  </si>
  <si>
    <t>2735305</t>
  </si>
  <si>
    <t>Programmation OO avancée</t>
  </si>
  <si>
    <t>2732</t>
  </si>
  <si>
    <t>27322314</t>
  </si>
  <si>
    <t xml:space="preserve">ISI2: Architecture orientée-objet </t>
  </si>
  <si>
    <t>27321214</t>
  </si>
  <si>
    <t>INF6 Algorithmique avancée</t>
  </si>
  <si>
    <t>27323314</t>
  </si>
  <si>
    <t>PRO1: Ateliers d'outils de développement</t>
  </si>
  <si>
    <t>27333314</t>
  </si>
  <si>
    <t>F3011915</t>
  </si>
  <si>
    <t>L3F301</t>
  </si>
  <si>
    <t xml:space="preserve">F4021216 </t>
  </si>
  <si>
    <t>Informatique (Syst d'info et informatique)</t>
  </si>
  <si>
    <t xml:space="preserve">M1F402 </t>
  </si>
  <si>
    <t>X4031816</t>
  </si>
  <si>
    <t>M1-ISI3 : Modèles et outils pour les processus</t>
  </si>
  <si>
    <t>M1X403</t>
  </si>
  <si>
    <t>X4051816</t>
  </si>
  <si>
    <t>M1X405</t>
  </si>
  <si>
    <t>X3052016</t>
  </si>
  <si>
    <t>L3X305</t>
  </si>
  <si>
    <t>X3062016</t>
  </si>
  <si>
    <t>L3X306</t>
  </si>
  <si>
    <t>X5I43116</t>
  </si>
  <si>
    <t>M2-IT3 : Cloud &amp; pervasive computing</t>
  </si>
  <si>
    <t>MIX504</t>
  </si>
  <si>
    <t>X5I73116</t>
  </si>
  <si>
    <t>MIX507</t>
  </si>
  <si>
    <t>Gestion SEE</t>
  </si>
  <si>
    <t>Code Mati</t>
  </si>
  <si>
    <t>Volume CM</t>
  </si>
  <si>
    <t>Volume TD</t>
  </si>
  <si>
    <t>attention en cas de doublons (homonyme)</t>
  </si>
  <si>
    <t>on recherche une matière par son code</t>
  </si>
  <si>
    <t>si on recherche par le nom</t>
  </si>
  <si>
    <t>Vol CM</t>
  </si>
  <si>
    <t>Vol TD</t>
  </si>
  <si>
    <t>Recherche H</t>
  </si>
  <si>
    <t>Valeur ?</t>
  </si>
  <si>
    <t>Deplacement</t>
  </si>
  <si>
    <t>recherche H</t>
  </si>
  <si>
    <t>Classement</t>
  </si>
  <si>
    <t xml:space="preserve">données classées dans le mauvaise ordre </t>
  </si>
  <si>
    <t>match 1</t>
  </si>
  <si>
    <t>match -1</t>
  </si>
  <si>
    <t>Code matière</t>
  </si>
  <si>
    <t>matière</t>
  </si>
  <si>
    <t>valeur colonne 1 dans la ligne</t>
  </si>
  <si>
    <t>RechercheX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</si>
</sst>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9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9" fontId="0" fillId="0" borderId="0" xfId="1" applyFont="1" applyAlignment="1"/>
    <xf numFmtId="0" fontId="0" fillId="0" borderId="1" xfId="0" applyBorder="1"/>
    <xf numFmtId="9" fontId="0" fillId="0" borderId="0" xfId="1" applyFo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0" fillId="0" borderId="0" xfId="0" applyAlignment="1">
      <alignment horizontal="center"/>
    </xf>
    <xf numFmtId="0" fontId="8" fillId="0" borderId="0" xfId="0" applyFont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9" fillId="0" borderId="0" xfId="0" applyFont="1"/>
    <xf numFmtId="0" fontId="0" fillId="2" borderId="7" xfId="0" applyFill="1" applyBorder="1"/>
    <xf numFmtId="0" fontId="0" fillId="2" borderId="0" xfId="0" applyFill="1"/>
    <xf numFmtId="0" fontId="0" fillId="2" borderId="8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49" fontId="3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9" fillId="0" borderId="0" xfId="0" applyNumberFormat="1" applyFont="1" applyAlignment="1">
      <alignment wrapText="1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1" fontId="3" fillId="0" borderId="0" xfId="0" applyNumberFormat="1" applyFont="1"/>
    <xf numFmtId="1" fontId="0" fillId="0" borderId="0" xfId="0" applyNumberFormat="1" applyAlignment="1">
      <alignment wrapText="1"/>
    </xf>
    <xf numFmtId="1" fontId="0" fillId="0" borderId="0" xfId="0" applyNumberFormat="1"/>
    <xf numFmtId="1" fontId="9" fillId="0" borderId="0" xfId="0" applyNumberFormat="1" applyFont="1"/>
    <xf numFmtId="1" fontId="10" fillId="0" borderId="0" xfId="0" applyNumberFormat="1" applyFont="1" applyAlignment="1">
      <alignment wrapText="1"/>
    </xf>
    <xf numFmtId="1" fontId="10" fillId="0" borderId="0" xfId="0" applyNumberFormat="1" applyFont="1"/>
    <xf numFmtId="0" fontId="11" fillId="0" borderId="0" xfId="0" applyFont="1"/>
    <xf numFmtId="0" fontId="0" fillId="4" borderId="0" xfId="0" applyFill="1"/>
    <xf numFmtId="0" fontId="2" fillId="5" borderId="0" xfId="0" applyFont="1" applyFill="1"/>
    <xf numFmtId="0" fontId="4" fillId="0" borderId="0" xfId="0" applyFont="1"/>
    <xf numFmtId="9" fontId="0" fillId="4" borderId="0" xfId="1" applyFont="1" applyFill="1"/>
    <xf numFmtId="0" fontId="9" fillId="4" borderId="0" xfId="0" applyFont="1" applyFill="1"/>
    <xf numFmtId="0" fontId="12" fillId="0" borderId="0" xfId="0" applyFont="1"/>
  </cellXfs>
  <cellStyles count="2">
    <cellStyle name="Normal" xfId="0" builtinId="0"/>
    <cellStyle name="Pourcentag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0900-BAC6-C94C-B753-F3FDE5F6A9BD}">
  <dimension ref="A1:J127"/>
  <sheetViews>
    <sheetView workbookViewId="0">
      <selection activeCell="E10" sqref="E10"/>
    </sheetView>
  </sheetViews>
  <sheetFormatPr baseColWidth="10" defaultRowHeight="19" x14ac:dyDescent="0.25"/>
  <cols>
    <col min="1" max="1" width="10.7109375" style="30"/>
    <col min="2" max="2" width="11" style="29" customWidth="1"/>
    <col min="3" max="3" width="14.85546875" customWidth="1"/>
    <col min="5" max="5" width="12.5703125" style="29" customWidth="1"/>
    <col min="6" max="6" width="41.5703125" style="34" customWidth="1"/>
    <col min="7" max="7" width="12.85546875" customWidth="1"/>
    <col min="8" max="8" width="10.42578125" customWidth="1"/>
    <col min="9" max="10" width="10.7109375" style="38"/>
  </cols>
  <sheetData>
    <row r="1" spans="1:10" x14ac:dyDescent="0.25">
      <c r="A1" s="27" t="s">
        <v>88</v>
      </c>
      <c r="B1" s="25" t="s">
        <v>50</v>
      </c>
      <c r="C1" s="1" t="s">
        <v>51</v>
      </c>
      <c r="D1" s="1" t="s">
        <v>89</v>
      </c>
      <c r="E1" s="25" t="s">
        <v>48</v>
      </c>
      <c r="F1" s="26" t="s">
        <v>49</v>
      </c>
      <c r="G1" s="1" t="s">
        <v>87</v>
      </c>
      <c r="H1" s="1" t="s">
        <v>90</v>
      </c>
      <c r="I1" s="36" t="s">
        <v>137</v>
      </c>
      <c r="J1" s="36" t="s">
        <v>138</v>
      </c>
    </row>
    <row r="2" spans="1:10" ht="20" x14ac:dyDescent="0.25">
      <c r="A2" s="28">
        <v>6</v>
      </c>
      <c r="B2" s="28" t="s">
        <v>55</v>
      </c>
      <c r="C2" s="28" t="s">
        <v>56</v>
      </c>
      <c r="D2" s="28" t="s">
        <v>92</v>
      </c>
      <c r="E2" s="28" t="s">
        <v>53</v>
      </c>
      <c r="F2" s="28" t="s">
        <v>54</v>
      </c>
      <c r="G2" s="28" t="s">
        <v>91</v>
      </c>
      <c r="H2" s="28">
        <v>1</v>
      </c>
      <c r="I2" s="37">
        <v>36</v>
      </c>
      <c r="J2" s="38">
        <v>36</v>
      </c>
    </row>
    <row r="3" spans="1:10" ht="20" x14ac:dyDescent="0.25">
      <c r="A3" s="28">
        <v>6</v>
      </c>
      <c r="B3" s="28" t="s">
        <v>55</v>
      </c>
      <c r="C3" s="28" t="s">
        <v>135</v>
      </c>
      <c r="D3" s="28" t="s">
        <v>92</v>
      </c>
      <c r="E3" s="28" t="s">
        <v>62</v>
      </c>
      <c r="F3" s="28" t="s">
        <v>54</v>
      </c>
      <c r="G3" s="28" t="s">
        <v>91</v>
      </c>
      <c r="H3" s="28">
        <v>1</v>
      </c>
      <c r="I3" s="37">
        <v>24</v>
      </c>
      <c r="J3" s="38">
        <v>36</v>
      </c>
    </row>
    <row r="4" spans="1:10" ht="20" x14ac:dyDescent="0.25">
      <c r="A4" s="28">
        <v>6</v>
      </c>
      <c r="B4" s="28" t="s">
        <v>98</v>
      </c>
      <c r="C4" s="28" t="s">
        <v>56</v>
      </c>
      <c r="D4" s="28" t="s">
        <v>94</v>
      </c>
      <c r="E4" s="28" t="s">
        <v>97</v>
      </c>
      <c r="F4" s="28" t="s">
        <v>54</v>
      </c>
      <c r="G4" s="28" t="s">
        <v>91</v>
      </c>
      <c r="H4" s="28">
        <v>2</v>
      </c>
      <c r="I4" s="37">
        <v>36</v>
      </c>
      <c r="J4" s="38">
        <v>36</v>
      </c>
    </row>
    <row r="5" spans="1:10" ht="20" x14ac:dyDescent="0.25">
      <c r="A5" s="28">
        <v>6</v>
      </c>
      <c r="B5" s="28" t="s">
        <v>67</v>
      </c>
      <c r="C5" s="28" t="s">
        <v>68</v>
      </c>
      <c r="D5" s="28" t="s">
        <v>93</v>
      </c>
      <c r="E5" s="28" t="s">
        <v>65</v>
      </c>
      <c r="F5" s="28" t="s">
        <v>66</v>
      </c>
      <c r="G5" s="28" t="s">
        <v>91</v>
      </c>
      <c r="H5" s="28">
        <v>2</v>
      </c>
      <c r="I5" s="37">
        <v>8</v>
      </c>
    </row>
    <row r="6" spans="1:10" ht="20" x14ac:dyDescent="0.25">
      <c r="A6" s="28">
        <v>6</v>
      </c>
      <c r="B6" s="28" t="s">
        <v>117</v>
      </c>
      <c r="C6" s="28" t="s">
        <v>56</v>
      </c>
      <c r="D6" s="28" t="s">
        <v>92</v>
      </c>
      <c r="E6" s="28" t="s">
        <v>116</v>
      </c>
      <c r="F6" s="28" t="s">
        <v>54</v>
      </c>
      <c r="G6" s="28" t="s">
        <v>91</v>
      </c>
      <c r="H6" s="28">
        <v>1</v>
      </c>
      <c r="I6" s="37">
        <v>18</v>
      </c>
      <c r="J6" s="38">
        <v>36</v>
      </c>
    </row>
    <row r="7" spans="1:10" ht="20" x14ac:dyDescent="0.25">
      <c r="A7" s="28">
        <v>6</v>
      </c>
      <c r="B7" s="28" t="s">
        <v>120</v>
      </c>
      <c r="C7" s="28" t="s">
        <v>56</v>
      </c>
      <c r="D7" s="28" t="s">
        <v>94</v>
      </c>
      <c r="E7" s="28" t="s">
        <v>118</v>
      </c>
      <c r="F7" s="28" t="s">
        <v>119</v>
      </c>
      <c r="G7" s="28" t="s">
        <v>91</v>
      </c>
      <c r="H7" s="28">
        <v>2</v>
      </c>
      <c r="I7" s="37">
        <v>36</v>
      </c>
      <c r="J7" s="38">
        <v>33</v>
      </c>
    </row>
    <row r="8" spans="1:10" ht="20" x14ac:dyDescent="0.25">
      <c r="A8" s="28">
        <v>27</v>
      </c>
      <c r="B8" s="28" t="s">
        <v>83</v>
      </c>
      <c r="C8" s="28" t="s">
        <v>84</v>
      </c>
      <c r="D8" s="28" t="s">
        <v>96</v>
      </c>
      <c r="E8" s="28" t="s">
        <v>81</v>
      </c>
      <c r="F8" s="28" t="s">
        <v>82</v>
      </c>
      <c r="G8" s="28" t="s">
        <v>91</v>
      </c>
      <c r="H8" s="28">
        <v>1</v>
      </c>
      <c r="I8" s="37">
        <v>11</v>
      </c>
      <c r="J8" s="38">
        <v>24</v>
      </c>
    </row>
    <row r="9" spans="1:10" ht="20" x14ac:dyDescent="0.25">
      <c r="A9" s="28">
        <v>27</v>
      </c>
      <c r="B9" s="28" t="s">
        <v>83</v>
      </c>
      <c r="C9" s="28" t="s">
        <v>84</v>
      </c>
      <c r="D9" s="28" t="s">
        <v>96</v>
      </c>
      <c r="E9" s="28" t="s">
        <v>85</v>
      </c>
      <c r="F9" s="28" t="s">
        <v>86</v>
      </c>
      <c r="G9" s="28" t="s">
        <v>91</v>
      </c>
      <c r="H9" s="28">
        <v>2</v>
      </c>
      <c r="I9" s="37">
        <v>11</v>
      </c>
      <c r="J9" s="38">
        <v>24</v>
      </c>
    </row>
    <row r="10" spans="1:10" ht="20" x14ac:dyDescent="0.25">
      <c r="A10" s="28">
        <v>27</v>
      </c>
      <c r="B10" s="28" t="s">
        <v>108</v>
      </c>
      <c r="C10" s="28" t="s">
        <v>73</v>
      </c>
      <c r="D10" s="28" t="s">
        <v>92</v>
      </c>
      <c r="E10" s="28" t="s">
        <v>111</v>
      </c>
      <c r="F10" s="28" t="s">
        <v>112</v>
      </c>
      <c r="G10" s="28" t="s">
        <v>91</v>
      </c>
      <c r="H10" s="28">
        <v>2</v>
      </c>
      <c r="I10" s="37">
        <v>15</v>
      </c>
      <c r="J10" s="38">
        <v>15</v>
      </c>
    </row>
    <row r="11" spans="1:10" ht="20" x14ac:dyDescent="0.25">
      <c r="A11" s="28">
        <v>27</v>
      </c>
      <c r="B11" s="28" t="s">
        <v>108</v>
      </c>
      <c r="C11" s="28" t="s">
        <v>73</v>
      </c>
      <c r="D11" s="28" t="s">
        <v>92</v>
      </c>
      <c r="E11" s="28" t="s">
        <v>109</v>
      </c>
      <c r="F11" s="28" t="s">
        <v>110</v>
      </c>
      <c r="G11" s="28" t="s">
        <v>91</v>
      </c>
      <c r="H11" s="28">
        <v>1</v>
      </c>
      <c r="I11" s="37">
        <v>15</v>
      </c>
      <c r="J11" s="38">
        <v>15</v>
      </c>
    </row>
    <row r="12" spans="1:10" ht="20" x14ac:dyDescent="0.25">
      <c r="A12" s="28">
        <v>27</v>
      </c>
      <c r="B12" s="28" t="s">
        <v>108</v>
      </c>
      <c r="C12" s="28" t="s">
        <v>73</v>
      </c>
      <c r="D12" s="28" t="s">
        <v>92</v>
      </c>
      <c r="E12" s="28" t="s">
        <v>113</v>
      </c>
      <c r="F12" s="28" t="s">
        <v>114</v>
      </c>
      <c r="G12" s="28" t="s">
        <v>91</v>
      </c>
      <c r="H12" s="28">
        <v>1</v>
      </c>
      <c r="I12" s="37"/>
      <c r="J12" s="38">
        <v>6</v>
      </c>
    </row>
    <row r="13" spans="1:10" ht="20" x14ac:dyDescent="0.25">
      <c r="A13" s="28">
        <v>27</v>
      </c>
      <c r="B13" s="28" t="s">
        <v>108</v>
      </c>
      <c r="C13" s="28" t="s">
        <v>73</v>
      </c>
      <c r="D13" s="28" t="s">
        <v>92</v>
      </c>
      <c r="E13" s="28" t="s">
        <v>106</v>
      </c>
      <c r="F13" s="28" t="s">
        <v>107</v>
      </c>
      <c r="G13" s="28" t="s">
        <v>91</v>
      </c>
      <c r="H13" s="28">
        <v>1</v>
      </c>
      <c r="I13" s="40">
        <v>15</v>
      </c>
      <c r="J13" s="41">
        <v>15</v>
      </c>
    </row>
    <row r="14" spans="1:10" ht="20" x14ac:dyDescent="0.25">
      <c r="A14" s="28">
        <v>27</v>
      </c>
      <c r="B14" s="28" t="s">
        <v>80</v>
      </c>
      <c r="C14" s="28" t="s">
        <v>73</v>
      </c>
      <c r="D14" s="28" t="s">
        <v>92</v>
      </c>
      <c r="E14" s="28" t="s">
        <v>78</v>
      </c>
      <c r="F14" s="28" t="s">
        <v>79</v>
      </c>
      <c r="G14" s="28" t="s">
        <v>95</v>
      </c>
      <c r="H14" s="28">
        <v>1</v>
      </c>
      <c r="I14" s="40">
        <v>15</v>
      </c>
      <c r="J14" s="41">
        <v>15</v>
      </c>
    </row>
    <row r="15" spans="1:10" ht="20" x14ac:dyDescent="0.25">
      <c r="A15" s="28">
        <v>27</v>
      </c>
      <c r="B15" s="28" t="s">
        <v>80</v>
      </c>
      <c r="C15" s="28" t="s">
        <v>73</v>
      </c>
      <c r="D15" s="28" t="s">
        <v>92</v>
      </c>
      <c r="E15" s="28" t="s">
        <v>115</v>
      </c>
      <c r="F15" s="28" t="s">
        <v>114</v>
      </c>
      <c r="G15" s="28" t="s">
        <v>95</v>
      </c>
      <c r="H15" s="28">
        <v>1</v>
      </c>
      <c r="I15" s="37"/>
      <c r="J15" s="38">
        <v>6</v>
      </c>
    </row>
    <row r="16" spans="1:10" ht="20" x14ac:dyDescent="0.25">
      <c r="A16" s="28">
        <v>27</v>
      </c>
      <c r="B16" s="28" t="s">
        <v>72</v>
      </c>
      <c r="C16" s="28" t="s">
        <v>73</v>
      </c>
      <c r="D16" s="28" t="s">
        <v>94</v>
      </c>
      <c r="E16" s="28" t="s">
        <v>103</v>
      </c>
      <c r="F16" s="28" t="s">
        <v>104</v>
      </c>
      <c r="G16" s="28" t="s">
        <v>91</v>
      </c>
      <c r="H16" s="28">
        <v>2</v>
      </c>
      <c r="I16" s="40">
        <v>15</v>
      </c>
      <c r="J16" s="41">
        <v>15</v>
      </c>
    </row>
    <row r="17" spans="1:10" ht="20" x14ac:dyDescent="0.25">
      <c r="A17" s="28">
        <v>27</v>
      </c>
      <c r="B17" s="28" t="s">
        <v>72</v>
      </c>
      <c r="C17" s="28" t="s">
        <v>73</v>
      </c>
      <c r="D17" s="28" t="s">
        <v>94</v>
      </c>
      <c r="E17" s="28" t="s">
        <v>70</v>
      </c>
      <c r="F17" s="28" t="s">
        <v>71</v>
      </c>
      <c r="G17" s="28" t="s">
        <v>91</v>
      </c>
      <c r="H17" s="28">
        <v>2</v>
      </c>
      <c r="I17" s="40">
        <v>15</v>
      </c>
      <c r="J17" s="41">
        <v>15</v>
      </c>
    </row>
    <row r="18" spans="1:10" ht="20" x14ac:dyDescent="0.25">
      <c r="A18" s="28">
        <v>27</v>
      </c>
      <c r="B18" s="28" t="s">
        <v>101</v>
      </c>
      <c r="C18" s="28" t="s">
        <v>102</v>
      </c>
      <c r="D18" s="28" t="s">
        <v>93</v>
      </c>
      <c r="E18" s="28" t="s">
        <v>99</v>
      </c>
      <c r="F18" s="28" t="s">
        <v>100</v>
      </c>
      <c r="G18" s="28" t="s">
        <v>91</v>
      </c>
      <c r="H18" s="28">
        <v>2</v>
      </c>
      <c r="I18" s="37">
        <v>12</v>
      </c>
    </row>
    <row r="19" spans="1:10" ht="20" x14ac:dyDescent="0.25">
      <c r="A19" s="28">
        <v>27</v>
      </c>
      <c r="B19" s="28" t="s">
        <v>75</v>
      </c>
      <c r="C19" s="28" t="s">
        <v>73</v>
      </c>
      <c r="D19" s="28" t="s">
        <v>94</v>
      </c>
      <c r="E19" s="28" t="s">
        <v>105</v>
      </c>
      <c r="F19" s="28" t="s">
        <v>104</v>
      </c>
      <c r="G19" s="28" t="s">
        <v>95</v>
      </c>
      <c r="H19" s="28">
        <v>2</v>
      </c>
      <c r="I19" s="40">
        <v>15</v>
      </c>
      <c r="J19" s="41">
        <v>15</v>
      </c>
    </row>
    <row r="20" spans="1:10" ht="20" x14ac:dyDescent="0.25">
      <c r="A20" s="28">
        <v>27</v>
      </c>
      <c r="B20" s="28" t="s">
        <v>75</v>
      </c>
      <c r="C20" s="28" t="s">
        <v>73</v>
      </c>
      <c r="D20" s="28" t="s">
        <v>94</v>
      </c>
      <c r="E20" s="28" t="s">
        <v>74</v>
      </c>
      <c r="F20" s="28" t="s">
        <v>71</v>
      </c>
      <c r="G20" s="28" t="s">
        <v>95</v>
      </c>
      <c r="H20" s="28">
        <v>2</v>
      </c>
      <c r="I20" s="40">
        <v>15</v>
      </c>
      <c r="J20" s="41">
        <v>15</v>
      </c>
    </row>
    <row r="21" spans="1:10" ht="20" x14ac:dyDescent="0.25">
      <c r="A21" s="28">
        <v>27</v>
      </c>
      <c r="B21" s="28" t="s">
        <v>127</v>
      </c>
      <c r="C21" s="28" t="s">
        <v>73</v>
      </c>
      <c r="D21" s="28" t="s">
        <v>92</v>
      </c>
      <c r="E21" s="28" t="s">
        <v>126</v>
      </c>
      <c r="F21" s="28" t="s">
        <v>110</v>
      </c>
      <c r="G21" s="28" t="s">
        <v>91</v>
      </c>
      <c r="H21" s="28">
        <v>2</v>
      </c>
      <c r="I21" s="40">
        <v>15</v>
      </c>
      <c r="J21" s="41">
        <v>15</v>
      </c>
    </row>
    <row r="22" spans="1:10" ht="20" x14ac:dyDescent="0.25">
      <c r="A22" s="28">
        <v>27</v>
      </c>
      <c r="B22" s="28" t="s">
        <v>129</v>
      </c>
      <c r="C22" s="28" t="s">
        <v>73</v>
      </c>
      <c r="D22" s="28" t="s">
        <v>92</v>
      </c>
      <c r="E22" s="28" t="s">
        <v>128</v>
      </c>
      <c r="F22" s="28" t="s">
        <v>110</v>
      </c>
      <c r="G22" s="28" t="s">
        <v>95</v>
      </c>
      <c r="H22" s="28">
        <v>2</v>
      </c>
      <c r="I22" s="40">
        <v>15</v>
      </c>
      <c r="J22" s="41">
        <v>15</v>
      </c>
    </row>
    <row r="23" spans="1:10" ht="20" x14ac:dyDescent="0.25">
      <c r="A23" s="28">
        <v>27</v>
      </c>
      <c r="B23" s="28" t="s">
        <v>123</v>
      </c>
      <c r="C23" s="28" t="s">
        <v>73</v>
      </c>
      <c r="D23" s="28" t="s">
        <v>94</v>
      </c>
      <c r="E23" s="28" t="s">
        <v>121</v>
      </c>
      <c r="F23" s="28" t="s">
        <v>122</v>
      </c>
      <c r="G23" s="28" t="s">
        <v>91</v>
      </c>
      <c r="H23" s="28">
        <v>2</v>
      </c>
      <c r="I23" s="40">
        <v>15</v>
      </c>
      <c r="J23" s="41">
        <v>15</v>
      </c>
    </row>
    <row r="24" spans="1:10" ht="20" x14ac:dyDescent="0.25">
      <c r="A24" s="28">
        <v>27</v>
      </c>
      <c r="B24" s="28" t="s">
        <v>125</v>
      </c>
      <c r="C24" s="28" t="s">
        <v>73</v>
      </c>
      <c r="D24" s="28" t="s">
        <v>94</v>
      </c>
      <c r="E24" s="28" t="s">
        <v>124</v>
      </c>
      <c r="F24" s="28" t="s">
        <v>122</v>
      </c>
      <c r="G24" s="28" t="s">
        <v>95</v>
      </c>
      <c r="H24" s="28">
        <v>2</v>
      </c>
      <c r="I24" s="40">
        <v>15</v>
      </c>
      <c r="J24" s="41">
        <v>15</v>
      </c>
    </row>
    <row r="25" spans="1:10" ht="20" x14ac:dyDescent="0.25">
      <c r="A25" s="28">
        <v>27</v>
      </c>
      <c r="B25" s="28" t="s">
        <v>132</v>
      </c>
      <c r="C25" s="28" t="s">
        <v>73</v>
      </c>
      <c r="D25" s="28" t="s">
        <v>93</v>
      </c>
      <c r="E25" s="28" t="s">
        <v>130</v>
      </c>
      <c r="F25" s="28" t="s">
        <v>131</v>
      </c>
      <c r="G25" s="28" t="s">
        <v>95</v>
      </c>
      <c r="H25" s="28">
        <v>1</v>
      </c>
      <c r="I25" s="40">
        <v>30</v>
      </c>
      <c r="J25" s="41"/>
    </row>
    <row r="26" spans="1:10" ht="20" x14ac:dyDescent="0.25">
      <c r="A26" s="28">
        <v>27</v>
      </c>
      <c r="B26" s="28" t="s">
        <v>134</v>
      </c>
      <c r="C26" s="28" t="s">
        <v>73</v>
      </c>
      <c r="D26" s="28" t="s">
        <v>93</v>
      </c>
      <c r="E26" s="28" t="s">
        <v>133</v>
      </c>
      <c r="F26" s="28" t="s">
        <v>131</v>
      </c>
      <c r="G26" s="28" t="s">
        <v>95</v>
      </c>
      <c r="H26" s="28">
        <v>1</v>
      </c>
      <c r="I26" s="37">
        <v>30</v>
      </c>
    </row>
    <row r="27" spans="1:10" x14ac:dyDescent="0.25">
      <c r="A27" s="33"/>
      <c r="B27" s="32"/>
      <c r="C27" s="32"/>
      <c r="D27" s="16"/>
      <c r="E27" s="32"/>
      <c r="F27" s="31"/>
      <c r="G27" s="32"/>
      <c r="H27" s="16"/>
      <c r="I27" s="39"/>
    </row>
    <row r="28" spans="1:10" x14ac:dyDescent="0.25">
      <c r="A28"/>
      <c r="B28"/>
      <c r="E28"/>
      <c r="F28"/>
    </row>
    <row r="29" spans="1:10" x14ac:dyDescent="0.25">
      <c r="A29"/>
      <c r="B29"/>
      <c r="E29"/>
      <c r="F29"/>
    </row>
    <row r="30" spans="1:10" x14ac:dyDescent="0.25">
      <c r="A30"/>
      <c r="B30"/>
      <c r="E30"/>
      <c r="F30"/>
    </row>
    <row r="31" spans="1:10" x14ac:dyDescent="0.25">
      <c r="A31"/>
      <c r="B31"/>
      <c r="E31"/>
      <c r="F31"/>
    </row>
    <row r="32" spans="1:10" x14ac:dyDescent="0.25">
      <c r="A32"/>
      <c r="B32"/>
      <c r="E32"/>
      <c r="F32"/>
    </row>
    <row r="33" spans="1:6" x14ac:dyDescent="0.25">
      <c r="A33"/>
      <c r="B33"/>
      <c r="E33"/>
      <c r="F33"/>
    </row>
    <row r="34" spans="1:6" x14ac:dyDescent="0.25">
      <c r="A34"/>
      <c r="B34"/>
      <c r="E34"/>
      <c r="F34"/>
    </row>
    <row r="35" spans="1:6" x14ac:dyDescent="0.25">
      <c r="A35"/>
      <c r="B35"/>
      <c r="E35"/>
      <c r="F35"/>
    </row>
    <row r="36" spans="1:6" x14ac:dyDescent="0.25">
      <c r="A36"/>
      <c r="B36"/>
      <c r="E36"/>
      <c r="F36"/>
    </row>
    <row r="37" spans="1:6" x14ac:dyDescent="0.25">
      <c r="A37"/>
      <c r="B37"/>
      <c r="E37"/>
      <c r="F37"/>
    </row>
    <row r="38" spans="1:6" x14ac:dyDescent="0.25">
      <c r="A38"/>
      <c r="B38"/>
      <c r="E38"/>
      <c r="F38"/>
    </row>
    <row r="39" spans="1:6" x14ac:dyDescent="0.25">
      <c r="A39"/>
      <c r="B39"/>
      <c r="E39"/>
      <c r="F39"/>
    </row>
    <row r="40" spans="1:6" x14ac:dyDescent="0.25">
      <c r="A40"/>
      <c r="B40"/>
      <c r="E40"/>
      <c r="F40"/>
    </row>
    <row r="41" spans="1:6" x14ac:dyDescent="0.25">
      <c r="A41"/>
      <c r="B41"/>
      <c r="E41"/>
      <c r="F41"/>
    </row>
    <row r="42" spans="1:6" x14ac:dyDescent="0.25">
      <c r="A42"/>
      <c r="B42"/>
      <c r="E42"/>
      <c r="F42"/>
    </row>
    <row r="43" spans="1:6" x14ac:dyDescent="0.25">
      <c r="A43"/>
      <c r="B43"/>
      <c r="E43"/>
      <c r="F43"/>
    </row>
    <row r="44" spans="1:6" x14ac:dyDescent="0.25">
      <c r="A44"/>
      <c r="B44"/>
      <c r="E44"/>
      <c r="F44"/>
    </row>
    <row r="45" spans="1:6" x14ac:dyDescent="0.25">
      <c r="A45"/>
      <c r="B45"/>
      <c r="E45"/>
      <c r="F45"/>
    </row>
    <row r="46" spans="1:6" x14ac:dyDescent="0.25">
      <c r="A46"/>
      <c r="B46"/>
      <c r="E46"/>
      <c r="F46"/>
    </row>
    <row r="47" spans="1:6" x14ac:dyDescent="0.25">
      <c r="A47"/>
      <c r="B47"/>
      <c r="E47"/>
      <c r="F47"/>
    </row>
    <row r="48" spans="1:6" x14ac:dyDescent="0.25">
      <c r="A48"/>
      <c r="B48"/>
      <c r="E48"/>
      <c r="F48"/>
    </row>
    <row r="49" spans="1:6" x14ac:dyDescent="0.25">
      <c r="A49"/>
      <c r="B49"/>
      <c r="E49"/>
      <c r="F49"/>
    </row>
    <row r="50" spans="1:6" x14ac:dyDescent="0.25">
      <c r="A50"/>
      <c r="B50"/>
      <c r="E50"/>
      <c r="F50"/>
    </row>
    <row r="51" spans="1:6" x14ac:dyDescent="0.25">
      <c r="A51"/>
      <c r="B51"/>
      <c r="E51"/>
      <c r="F51"/>
    </row>
    <row r="52" spans="1:6" x14ac:dyDescent="0.25">
      <c r="A52"/>
      <c r="B52"/>
      <c r="E52"/>
      <c r="F52"/>
    </row>
    <row r="53" spans="1:6" x14ac:dyDescent="0.25">
      <c r="A53"/>
      <c r="B53"/>
      <c r="E53"/>
      <c r="F53"/>
    </row>
    <row r="54" spans="1:6" x14ac:dyDescent="0.25">
      <c r="A54"/>
      <c r="B54"/>
      <c r="E54"/>
      <c r="F54"/>
    </row>
    <row r="55" spans="1:6" x14ac:dyDescent="0.25">
      <c r="A55"/>
      <c r="B55"/>
      <c r="E55"/>
      <c r="F55"/>
    </row>
    <row r="56" spans="1:6" x14ac:dyDescent="0.25">
      <c r="A56"/>
      <c r="B56"/>
      <c r="E56"/>
      <c r="F56"/>
    </row>
    <row r="57" spans="1:6" x14ac:dyDescent="0.25">
      <c r="A57"/>
      <c r="B57"/>
      <c r="E57"/>
      <c r="F57"/>
    </row>
    <row r="58" spans="1:6" x14ac:dyDescent="0.25">
      <c r="A58"/>
      <c r="B58"/>
      <c r="E58"/>
      <c r="F58"/>
    </row>
    <row r="59" spans="1:6" x14ac:dyDescent="0.25">
      <c r="A59"/>
      <c r="B59"/>
      <c r="E59"/>
      <c r="F59"/>
    </row>
    <row r="60" spans="1:6" x14ac:dyDescent="0.25">
      <c r="A60"/>
      <c r="B60"/>
      <c r="E60"/>
      <c r="F60"/>
    </row>
    <row r="61" spans="1:6" x14ac:dyDescent="0.25">
      <c r="A61"/>
      <c r="B61"/>
      <c r="E61"/>
      <c r="F61"/>
    </row>
    <row r="62" spans="1:6" x14ac:dyDescent="0.25">
      <c r="A62"/>
      <c r="B62"/>
      <c r="E62"/>
      <c r="F62"/>
    </row>
    <row r="63" spans="1:6" x14ac:dyDescent="0.25">
      <c r="A63"/>
      <c r="B63"/>
      <c r="E63"/>
      <c r="F63"/>
    </row>
    <row r="64" spans="1:6" x14ac:dyDescent="0.25">
      <c r="A64"/>
      <c r="B64"/>
      <c r="E64"/>
      <c r="F64"/>
    </row>
    <row r="65" spans="1:6" x14ac:dyDescent="0.25">
      <c r="A65"/>
      <c r="B65"/>
      <c r="E65"/>
      <c r="F65"/>
    </row>
    <row r="66" spans="1:6" x14ac:dyDescent="0.25">
      <c r="A66"/>
      <c r="B66"/>
      <c r="E66"/>
      <c r="F66"/>
    </row>
    <row r="67" spans="1:6" x14ac:dyDescent="0.25">
      <c r="A67"/>
      <c r="B67"/>
      <c r="E67"/>
      <c r="F67"/>
    </row>
    <row r="68" spans="1:6" x14ac:dyDescent="0.25">
      <c r="A68"/>
      <c r="B68"/>
      <c r="E68"/>
      <c r="F68"/>
    </row>
    <row r="69" spans="1:6" x14ac:dyDescent="0.25">
      <c r="A69"/>
      <c r="B69"/>
      <c r="E69"/>
      <c r="F69"/>
    </row>
    <row r="70" spans="1:6" x14ac:dyDescent="0.25">
      <c r="A70"/>
      <c r="B70"/>
      <c r="E70"/>
      <c r="F70"/>
    </row>
    <row r="71" spans="1:6" x14ac:dyDescent="0.25">
      <c r="A71"/>
      <c r="B71"/>
      <c r="E71"/>
      <c r="F71"/>
    </row>
    <row r="72" spans="1:6" x14ac:dyDescent="0.25">
      <c r="A72"/>
      <c r="B72"/>
      <c r="E72"/>
      <c r="F72"/>
    </row>
    <row r="73" spans="1:6" x14ac:dyDescent="0.25">
      <c r="A73"/>
      <c r="B73"/>
      <c r="E73"/>
      <c r="F73"/>
    </row>
    <row r="74" spans="1:6" x14ac:dyDescent="0.25">
      <c r="A74"/>
      <c r="B74"/>
      <c r="E74"/>
      <c r="F74"/>
    </row>
    <row r="75" spans="1:6" x14ac:dyDescent="0.25">
      <c r="A75"/>
      <c r="B75"/>
      <c r="E75"/>
      <c r="F75"/>
    </row>
    <row r="76" spans="1:6" x14ac:dyDescent="0.25">
      <c r="A76"/>
      <c r="B76"/>
      <c r="E76"/>
      <c r="F76"/>
    </row>
    <row r="77" spans="1:6" x14ac:dyDescent="0.25">
      <c r="A77"/>
      <c r="B77"/>
      <c r="E77"/>
      <c r="F77"/>
    </row>
    <row r="78" spans="1:6" x14ac:dyDescent="0.25">
      <c r="A78"/>
      <c r="B78"/>
      <c r="E78"/>
      <c r="F78"/>
    </row>
    <row r="79" spans="1:6" x14ac:dyDescent="0.25">
      <c r="A79"/>
      <c r="B79"/>
      <c r="E79"/>
      <c r="F79"/>
    </row>
    <row r="80" spans="1:6" x14ac:dyDescent="0.25">
      <c r="A80"/>
      <c r="B80"/>
      <c r="E80"/>
      <c r="F80"/>
    </row>
    <row r="81" spans="1:6" x14ac:dyDescent="0.25">
      <c r="A81"/>
      <c r="B81"/>
      <c r="E81"/>
      <c r="F81"/>
    </row>
    <row r="82" spans="1:6" x14ac:dyDescent="0.25">
      <c r="A82"/>
      <c r="B82"/>
      <c r="E82"/>
      <c r="F82"/>
    </row>
    <row r="83" spans="1:6" x14ac:dyDescent="0.25">
      <c r="A83"/>
      <c r="B83"/>
      <c r="E83"/>
      <c r="F83"/>
    </row>
    <row r="84" spans="1:6" x14ac:dyDescent="0.25">
      <c r="A84"/>
      <c r="B84"/>
      <c r="E84"/>
      <c r="F84"/>
    </row>
    <row r="85" spans="1:6" x14ac:dyDescent="0.25">
      <c r="A85"/>
      <c r="B85"/>
      <c r="E85"/>
      <c r="F85"/>
    </row>
    <row r="86" spans="1:6" x14ac:dyDescent="0.25">
      <c r="A86"/>
      <c r="B86"/>
      <c r="E86"/>
      <c r="F86"/>
    </row>
    <row r="87" spans="1:6" x14ac:dyDescent="0.25">
      <c r="A87"/>
      <c r="B87"/>
      <c r="E87"/>
      <c r="F87"/>
    </row>
    <row r="88" spans="1:6" x14ac:dyDescent="0.25">
      <c r="A88"/>
      <c r="B88"/>
      <c r="E88"/>
      <c r="F88"/>
    </row>
    <row r="89" spans="1:6" x14ac:dyDescent="0.25">
      <c r="A89"/>
      <c r="B89"/>
      <c r="E89"/>
      <c r="F89"/>
    </row>
    <row r="90" spans="1:6" x14ac:dyDescent="0.25">
      <c r="A90"/>
      <c r="B90"/>
      <c r="E90"/>
      <c r="F90"/>
    </row>
    <row r="91" spans="1:6" x14ac:dyDescent="0.25">
      <c r="A91"/>
      <c r="B91"/>
      <c r="E91"/>
      <c r="F91"/>
    </row>
    <row r="92" spans="1:6" x14ac:dyDescent="0.25">
      <c r="A92"/>
      <c r="B92"/>
      <c r="E92"/>
      <c r="F92"/>
    </row>
    <row r="93" spans="1:6" x14ac:dyDescent="0.25">
      <c r="A93"/>
      <c r="B93"/>
      <c r="E93"/>
      <c r="F93"/>
    </row>
    <row r="94" spans="1:6" x14ac:dyDescent="0.25">
      <c r="A94"/>
      <c r="B94"/>
      <c r="E94"/>
      <c r="F94"/>
    </row>
    <row r="95" spans="1:6" x14ac:dyDescent="0.25">
      <c r="A95"/>
      <c r="B95"/>
      <c r="E95"/>
      <c r="F95"/>
    </row>
    <row r="96" spans="1:6" x14ac:dyDescent="0.25">
      <c r="A96"/>
      <c r="B96"/>
      <c r="E96"/>
      <c r="F96"/>
    </row>
    <row r="97" spans="1:6" x14ac:dyDescent="0.25">
      <c r="A97"/>
      <c r="B97"/>
      <c r="E97"/>
      <c r="F97"/>
    </row>
    <row r="98" spans="1:6" x14ac:dyDescent="0.25">
      <c r="A98"/>
      <c r="B98"/>
      <c r="E98"/>
      <c r="F98"/>
    </row>
    <row r="99" spans="1:6" x14ac:dyDescent="0.25">
      <c r="A99"/>
      <c r="B99"/>
      <c r="E99"/>
      <c r="F99"/>
    </row>
    <row r="100" spans="1:6" x14ac:dyDescent="0.25">
      <c r="A100"/>
      <c r="B100"/>
      <c r="E100"/>
      <c r="F100"/>
    </row>
    <row r="101" spans="1:6" x14ac:dyDescent="0.25">
      <c r="A101"/>
      <c r="B101"/>
      <c r="E101"/>
      <c r="F101"/>
    </row>
    <row r="102" spans="1:6" x14ac:dyDescent="0.25">
      <c r="A102"/>
      <c r="B102"/>
      <c r="E102"/>
      <c r="F102"/>
    </row>
    <row r="103" spans="1:6" x14ac:dyDescent="0.25">
      <c r="A103"/>
      <c r="B103"/>
      <c r="E103"/>
      <c r="F103"/>
    </row>
    <row r="104" spans="1:6" x14ac:dyDescent="0.25">
      <c r="A104"/>
      <c r="B104"/>
      <c r="E104"/>
      <c r="F104"/>
    </row>
    <row r="105" spans="1:6" x14ac:dyDescent="0.25">
      <c r="A105"/>
      <c r="B105"/>
      <c r="E105"/>
      <c r="F105"/>
    </row>
    <row r="106" spans="1:6" x14ac:dyDescent="0.25">
      <c r="A106"/>
      <c r="B106"/>
      <c r="E106"/>
      <c r="F106"/>
    </row>
    <row r="107" spans="1:6" x14ac:dyDescent="0.25">
      <c r="A107"/>
      <c r="B107"/>
      <c r="E107"/>
      <c r="F107"/>
    </row>
    <row r="108" spans="1:6" x14ac:dyDescent="0.25">
      <c r="A108"/>
      <c r="B108"/>
      <c r="E108"/>
      <c r="F108"/>
    </row>
    <row r="109" spans="1:6" x14ac:dyDescent="0.25">
      <c r="A109"/>
      <c r="B109"/>
      <c r="E109"/>
      <c r="F109"/>
    </row>
    <row r="110" spans="1:6" x14ac:dyDescent="0.25">
      <c r="A110"/>
      <c r="B110"/>
      <c r="E110"/>
      <c r="F110"/>
    </row>
    <row r="111" spans="1:6" x14ac:dyDescent="0.25">
      <c r="A111"/>
      <c r="B111"/>
      <c r="E111"/>
      <c r="F111"/>
    </row>
    <row r="112" spans="1:6" x14ac:dyDescent="0.25">
      <c r="A112"/>
      <c r="B112"/>
      <c r="E112"/>
      <c r="F112"/>
    </row>
    <row r="113" spans="1:6" x14ac:dyDescent="0.25">
      <c r="A113"/>
      <c r="B113"/>
      <c r="E113"/>
      <c r="F113"/>
    </row>
    <row r="114" spans="1:6" x14ac:dyDescent="0.25">
      <c r="A114"/>
      <c r="B114"/>
      <c r="E114"/>
      <c r="F114"/>
    </row>
    <row r="115" spans="1:6" x14ac:dyDescent="0.25">
      <c r="A115"/>
      <c r="B115"/>
      <c r="E115"/>
      <c r="F115"/>
    </row>
    <row r="116" spans="1:6" x14ac:dyDescent="0.25">
      <c r="A116"/>
      <c r="B116"/>
      <c r="E116"/>
      <c r="F116"/>
    </row>
    <row r="117" spans="1:6" x14ac:dyDescent="0.25">
      <c r="A117"/>
      <c r="B117"/>
      <c r="E117"/>
      <c r="F117"/>
    </row>
    <row r="118" spans="1:6" x14ac:dyDescent="0.25">
      <c r="A118"/>
      <c r="B118"/>
      <c r="E118"/>
      <c r="F118"/>
    </row>
    <row r="119" spans="1:6" x14ac:dyDescent="0.25">
      <c r="A119"/>
      <c r="B119"/>
      <c r="E119"/>
      <c r="F119"/>
    </row>
    <row r="120" spans="1:6" x14ac:dyDescent="0.25">
      <c r="A120"/>
      <c r="B120"/>
      <c r="E120"/>
      <c r="F120"/>
    </row>
    <row r="121" spans="1:6" x14ac:dyDescent="0.25">
      <c r="A121"/>
      <c r="B121"/>
      <c r="E121"/>
      <c r="F121"/>
    </row>
    <row r="122" spans="1:6" x14ac:dyDescent="0.25">
      <c r="A122"/>
      <c r="B122"/>
      <c r="E122"/>
      <c r="F122"/>
    </row>
    <row r="123" spans="1:6" x14ac:dyDescent="0.25">
      <c r="A123"/>
      <c r="B123"/>
      <c r="E123"/>
      <c r="F123"/>
    </row>
    <row r="124" spans="1:6" x14ac:dyDescent="0.25">
      <c r="A124"/>
      <c r="B124"/>
      <c r="E124"/>
      <c r="F124"/>
    </row>
    <row r="125" spans="1:6" x14ac:dyDescent="0.25">
      <c r="A125"/>
      <c r="B125"/>
      <c r="E125"/>
      <c r="F125"/>
    </row>
    <row r="126" spans="1:6" x14ac:dyDescent="0.25">
      <c r="A126"/>
      <c r="B126"/>
      <c r="E126"/>
      <c r="F126"/>
    </row>
    <row r="127" spans="1:6" x14ac:dyDescent="0.25">
      <c r="A127"/>
      <c r="B127"/>
      <c r="E127"/>
      <c r="F127"/>
    </row>
  </sheetData>
  <sortState xmlns:xlrd2="http://schemas.microsoft.com/office/spreadsheetml/2017/richdata2" ref="A2:I26">
    <sortCondition ref="A2:A26"/>
    <sortCondition ref="B2:B26"/>
    <sortCondition ref="F2:F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A8F0-17D8-8940-85ED-79C9D936D38A}">
  <dimension ref="A1:F10"/>
  <sheetViews>
    <sheetView workbookViewId="0">
      <selection activeCell="E5" sqref="E5"/>
    </sheetView>
  </sheetViews>
  <sheetFormatPr baseColWidth="10" defaultRowHeight="19" x14ac:dyDescent="0.25"/>
  <cols>
    <col min="1" max="1" width="12.42578125" customWidth="1"/>
    <col min="2" max="2" width="20.5703125" customWidth="1"/>
  </cols>
  <sheetData>
    <row r="1" spans="1:6" x14ac:dyDescent="0.25">
      <c r="A1" s="35" t="s">
        <v>136</v>
      </c>
      <c r="B1" s="35" t="s">
        <v>49</v>
      </c>
      <c r="C1" s="35" t="s">
        <v>142</v>
      </c>
      <c r="D1" s="35" t="s">
        <v>143</v>
      </c>
      <c r="F1" s="35"/>
    </row>
    <row r="2" spans="1:6" ht="20" x14ac:dyDescent="0.25">
      <c r="A2" s="28" t="s">
        <v>62</v>
      </c>
      <c r="B2" s="43" t="str">
        <f>VLOOKUP($A2,Maquettes!$E:$J,2,FALSE)</f>
        <v>Informatique</v>
      </c>
      <c r="C2" s="43">
        <f>VLOOKUP($A2,Maquettes!$E:$J,5,FALSE)</f>
        <v>24</v>
      </c>
      <c r="D2" s="43">
        <f>VLOOKUP($A2,Maquettes!$E:$J,6,FALSE)</f>
        <v>36</v>
      </c>
      <c r="F2" s="42" t="s">
        <v>140</v>
      </c>
    </row>
    <row r="3" spans="1:6" ht="20" x14ac:dyDescent="0.25">
      <c r="A3" s="28" t="s">
        <v>53</v>
      </c>
      <c r="B3" s="43" t="str">
        <f>VLOOKUP($A3,Maquettes!$E:$J,2,FALSE)</f>
        <v>Informatique</v>
      </c>
      <c r="C3" s="43">
        <f>VLOOKUP($A3,Maquettes!$E:$J,5,FALSE)</f>
        <v>36</v>
      </c>
      <c r="D3" s="43">
        <f>VLOOKUP($A3,Maquettes!$E:$J,6,FALSE)</f>
        <v>36</v>
      </c>
    </row>
    <row r="5" spans="1:6" x14ac:dyDescent="0.25">
      <c r="F5" s="42" t="s">
        <v>139</v>
      </c>
    </row>
    <row r="6" spans="1:6" x14ac:dyDescent="0.25">
      <c r="B6" t="s">
        <v>54</v>
      </c>
      <c r="C6" s="43">
        <f>VLOOKUP($B6,Maquettes!$F:$J,4,FALSE)</f>
        <v>36</v>
      </c>
      <c r="D6" s="43">
        <f>VLOOKUP($B6,Maquettes!$F:$J,4,FALSE)</f>
        <v>36</v>
      </c>
      <c r="F6" s="42" t="s">
        <v>141</v>
      </c>
    </row>
    <row r="8" spans="1:6" x14ac:dyDescent="0.25">
      <c r="A8" s="44" t="s">
        <v>144</v>
      </c>
    </row>
    <row r="9" spans="1:6" x14ac:dyDescent="0.25">
      <c r="A9" s="1" t="s">
        <v>145</v>
      </c>
      <c r="B9" s="1" t="s">
        <v>146</v>
      </c>
      <c r="C9" s="1" t="s">
        <v>61</v>
      </c>
    </row>
    <row r="10" spans="1:6" x14ac:dyDescent="0.25">
      <c r="A10" t="s">
        <v>51</v>
      </c>
      <c r="B10" s="11">
        <v>5</v>
      </c>
      <c r="C10" s="43" t="str">
        <f>HLOOKUP(A10,Maquettes!1:26,B10,FALSE)</f>
        <v>CCA</v>
      </c>
      <c r="F10" s="42" t="s">
        <v>147</v>
      </c>
    </row>
  </sheetData>
  <conditionalFormatting sqref="A2">
    <cfRule type="duplicateValues" dxfId="2" priority="4"/>
  </conditionalFormatting>
  <conditionalFormatting sqref="A3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7D4D-89D1-BE4D-81D2-FECF703876CA}">
  <dimension ref="A1:F3"/>
  <sheetViews>
    <sheetView workbookViewId="0">
      <selection activeCell="C2" sqref="C2"/>
    </sheetView>
  </sheetViews>
  <sheetFormatPr baseColWidth="10" defaultRowHeight="19" x14ac:dyDescent="0.25"/>
  <cols>
    <col min="1" max="1" width="12.42578125" customWidth="1"/>
    <col min="2" max="2" width="23.85546875" hidden="1" customWidth="1"/>
    <col min="3" max="3" width="10.7109375" customWidth="1"/>
  </cols>
  <sheetData>
    <row r="1" spans="1:6" x14ac:dyDescent="0.25">
      <c r="A1" s="35" t="s">
        <v>152</v>
      </c>
      <c r="B1" s="35" t="s">
        <v>153</v>
      </c>
      <c r="C1" s="35" t="s">
        <v>88</v>
      </c>
      <c r="D1" s="48" t="s">
        <v>44</v>
      </c>
      <c r="E1" s="48" t="s">
        <v>154</v>
      </c>
      <c r="F1" s="45"/>
    </row>
    <row r="2" spans="1:6" ht="20" x14ac:dyDescent="0.25">
      <c r="A2" s="28" t="s">
        <v>62</v>
      </c>
      <c r="B2" t="str">
        <f>VLOOKUP($A2,Maquettes!$E:$J,2,FALSE)</f>
        <v>Informatique</v>
      </c>
      <c r="C2" s="43">
        <f>INDEX(Maquettes!A:J,MATCH(A2,Maquettes!E:E,0),1)</f>
        <v>6</v>
      </c>
      <c r="D2">
        <f>MATCH(A2,Maquettes!E:E,0)</f>
        <v>3</v>
      </c>
      <c r="E2" cm="1">
        <f t="array" ref="E2">INDEX(Maquettes!A:J,D2,1)</f>
        <v>6</v>
      </c>
    </row>
    <row r="3" spans="1:6" ht="20" x14ac:dyDescent="0.25">
      <c r="A3" s="28" t="s">
        <v>111</v>
      </c>
      <c r="B3" t="str">
        <f>VLOOKUP(A3,Maquettes!E:J,2,FALSE)</f>
        <v>INF6 Algorithmique avancée</v>
      </c>
      <c r="C3" s="43">
        <f>INDEX(Maquettes!A:J,MATCH(A3,Maquettes!E:E,0),1)</f>
        <v>27</v>
      </c>
      <c r="D3">
        <f>MATCH(A3,Maquettes!E:E,0)</f>
        <v>10</v>
      </c>
      <c r="E3" cm="1">
        <f t="array" ref="E3">INDEX(Maquettes!A:J,D3,1)</f>
        <v>27</v>
      </c>
    </row>
  </sheetData>
  <conditionalFormatting sqref="A2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8ECA-FF98-1E4D-B02B-D30E7A12F875}">
  <dimension ref="A1:I17"/>
  <sheetViews>
    <sheetView workbookViewId="0">
      <selection activeCell="F7" sqref="F7"/>
    </sheetView>
  </sheetViews>
  <sheetFormatPr baseColWidth="10" defaultRowHeight="19" x14ac:dyDescent="0.25"/>
  <cols>
    <col min="3" max="3" width="39.28515625" customWidth="1"/>
    <col min="5" max="5" width="21.42578125" customWidth="1"/>
  </cols>
  <sheetData>
    <row r="1" spans="1:9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G1" s="1" t="s">
        <v>52</v>
      </c>
    </row>
    <row r="2" spans="1:9" x14ac:dyDescent="0.25">
      <c r="A2">
        <v>2008</v>
      </c>
      <c r="B2" t="s">
        <v>53</v>
      </c>
      <c r="C2" t="s">
        <v>54</v>
      </c>
      <c r="D2" t="s">
        <v>55</v>
      </c>
      <c r="E2" t="s">
        <v>56</v>
      </c>
    </row>
    <row r="3" spans="1:9" x14ac:dyDescent="0.25">
      <c r="A3">
        <v>2008</v>
      </c>
      <c r="B3" t="s">
        <v>53</v>
      </c>
      <c r="C3" t="s">
        <v>54</v>
      </c>
      <c r="D3" t="s">
        <v>57</v>
      </c>
      <c r="E3" t="s">
        <v>58</v>
      </c>
      <c r="G3" s="12" t="s">
        <v>59</v>
      </c>
      <c r="H3" s="12" t="s">
        <v>60</v>
      </c>
      <c r="I3" s="12" t="s">
        <v>61</v>
      </c>
    </row>
    <row r="4" spans="1:9" x14ac:dyDescent="0.25">
      <c r="A4">
        <v>2008</v>
      </c>
      <c r="B4" t="s">
        <v>62</v>
      </c>
      <c r="C4" s="13" t="s">
        <v>54</v>
      </c>
      <c r="D4" s="14" t="s">
        <v>55</v>
      </c>
      <c r="E4" s="15" t="s">
        <v>63</v>
      </c>
      <c r="G4" s="16">
        <v>7.3</v>
      </c>
      <c r="H4" s="16" t="s">
        <v>64</v>
      </c>
      <c r="I4" s="47" t="str">
        <f>INDEX(A1:E17,7,3)</f>
        <v>Technologies coopératives</v>
      </c>
    </row>
    <row r="5" spans="1:9" x14ac:dyDescent="0.25">
      <c r="A5">
        <v>2008</v>
      </c>
      <c r="B5" t="s">
        <v>65</v>
      </c>
      <c r="C5" s="17" t="s">
        <v>66</v>
      </c>
      <c r="D5" s="18" t="s">
        <v>67</v>
      </c>
      <c r="E5" s="19" t="s">
        <v>68</v>
      </c>
      <c r="G5" s="16">
        <v>7.3</v>
      </c>
      <c r="H5" s="16" t="s">
        <v>69</v>
      </c>
      <c r="I5" s="47" t="str">
        <f>INDEX(C4:E15,7,3)</f>
        <v>MIAGE</v>
      </c>
    </row>
    <row r="6" spans="1:9" x14ac:dyDescent="0.25">
      <c r="A6">
        <v>2008</v>
      </c>
      <c r="B6" t="s">
        <v>70</v>
      </c>
      <c r="C6" s="17" t="s">
        <v>71</v>
      </c>
      <c r="D6" s="18" t="s">
        <v>72</v>
      </c>
      <c r="E6" s="19" t="s">
        <v>73</v>
      </c>
    </row>
    <row r="7" spans="1:9" x14ac:dyDescent="0.25">
      <c r="A7">
        <v>2008</v>
      </c>
      <c r="B7" t="s">
        <v>70</v>
      </c>
      <c r="C7" s="20" t="s">
        <v>71</v>
      </c>
      <c r="D7" s="18" t="s">
        <v>72</v>
      </c>
      <c r="E7" s="19" t="s">
        <v>73</v>
      </c>
    </row>
    <row r="8" spans="1:9" x14ac:dyDescent="0.25">
      <c r="A8">
        <v>2008</v>
      </c>
      <c r="B8" t="s">
        <v>74</v>
      </c>
      <c r="C8" s="17" t="s">
        <v>71</v>
      </c>
      <c r="D8" s="18" t="s">
        <v>75</v>
      </c>
      <c r="E8" s="19" t="s">
        <v>73</v>
      </c>
      <c r="G8" s="1" t="s">
        <v>76</v>
      </c>
      <c r="H8" s="1" t="s">
        <v>77</v>
      </c>
      <c r="I8" s="1" t="s">
        <v>61</v>
      </c>
    </row>
    <row r="9" spans="1:9" x14ac:dyDescent="0.25">
      <c r="A9">
        <v>2008</v>
      </c>
      <c r="B9" t="s">
        <v>74</v>
      </c>
      <c r="C9" s="17" t="s">
        <v>71</v>
      </c>
      <c r="D9" s="18" t="s">
        <v>75</v>
      </c>
      <c r="E9" s="19" t="s">
        <v>73</v>
      </c>
      <c r="G9">
        <v>7</v>
      </c>
      <c r="H9">
        <v>3</v>
      </c>
      <c r="I9" s="43" t="str" cm="1">
        <f t="array" ref="I9">INDEX(A:E,G9,H9)</f>
        <v>Technologies coopératives</v>
      </c>
    </row>
    <row r="10" spans="1:9" x14ac:dyDescent="0.25">
      <c r="A10">
        <v>2008</v>
      </c>
      <c r="B10" t="s">
        <v>78</v>
      </c>
      <c r="C10" s="17" t="s">
        <v>79</v>
      </c>
      <c r="D10" s="18" t="s">
        <v>80</v>
      </c>
      <c r="E10" s="21" t="s">
        <v>73</v>
      </c>
    </row>
    <row r="11" spans="1:9" x14ac:dyDescent="0.25">
      <c r="A11">
        <v>2008</v>
      </c>
      <c r="B11" t="s">
        <v>78</v>
      </c>
      <c r="C11" s="17" t="s">
        <v>79</v>
      </c>
      <c r="D11" s="18" t="s">
        <v>80</v>
      </c>
      <c r="E11" s="19" t="s">
        <v>73</v>
      </c>
    </row>
    <row r="12" spans="1:9" x14ac:dyDescent="0.25">
      <c r="A12">
        <v>2008</v>
      </c>
      <c r="B12" t="s">
        <v>81</v>
      </c>
      <c r="C12" s="17" t="s">
        <v>82</v>
      </c>
      <c r="D12" s="18" t="s">
        <v>83</v>
      </c>
      <c r="E12" s="19" t="s">
        <v>84</v>
      </c>
    </row>
    <row r="13" spans="1:9" x14ac:dyDescent="0.25">
      <c r="A13">
        <v>2008</v>
      </c>
      <c r="B13" t="s">
        <v>81</v>
      </c>
      <c r="C13" s="17" t="s">
        <v>82</v>
      </c>
      <c r="D13" s="18" t="s">
        <v>83</v>
      </c>
      <c r="E13" s="19" t="s">
        <v>84</v>
      </c>
    </row>
    <row r="14" spans="1:9" x14ac:dyDescent="0.25">
      <c r="A14">
        <v>2008</v>
      </c>
      <c r="B14" t="s">
        <v>85</v>
      </c>
      <c r="C14" s="17" t="s">
        <v>86</v>
      </c>
      <c r="D14" s="18" t="s">
        <v>83</v>
      </c>
      <c r="E14" s="19" t="s">
        <v>84</v>
      </c>
    </row>
    <row r="15" spans="1:9" x14ac:dyDescent="0.25">
      <c r="A15">
        <v>2009</v>
      </c>
      <c r="B15" t="s">
        <v>53</v>
      </c>
      <c r="C15" s="17" t="s">
        <v>54</v>
      </c>
      <c r="D15" s="18" t="s">
        <v>55</v>
      </c>
      <c r="E15" s="19" t="s">
        <v>56</v>
      </c>
    </row>
    <row r="16" spans="1:9" x14ac:dyDescent="0.25">
      <c r="A16">
        <v>2009</v>
      </c>
      <c r="B16" t="s">
        <v>53</v>
      </c>
      <c r="C16" s="17" t="s">
        <v>54</v>
      </c>
      <c r="D16" s="18" t="s">
        <v>57</v>
      </c>
      <c r="E16" s="19" t="s">
        <v>58</v>
      </c>
    </row>
    <row r="17" spans="1:5" x14ac:dyDescent="0.25">
      <c r="A17">
        <v>2009</v>
      </c>
      <c r="B17" t="s">
        <v>70</v>
      </c>
      <c r="C17" s="22" t="s">
        <v>71</v>
      </c>
      <c r="D17" s="23" t="s">
        <v>72</v>
      </c>
      <c r="E17" s="24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DAFE-3D91-884A-AF42-465CF26D59A1}">
  <dimension ref="A1:L16"/>
  <sheetViews>
    <sheetView workbookViewId="0">
      <selection activeCell="I4" sqref="I4"/>
    </sheetView>
  </sheetViews>
  <sheetFormatPr baseColWidth="10" defaultRowHeight="19" x14ac:dyDescent="0.25"/>
  <sheetData>
    <row r="1" spans="1:12" x14ac:dyDescent="0.25">
      <c r="A1" s="1" t="s">
        <v>0</v>
      </c>
      <c r="B1" s="1" t="s">
        <v>1</v>
      </c>
      <c r="C1" s="1" t="s">
        <v>2</v>
      </c>
      <c r="L1" s="1" t="s">
        <v>3</v>
      </c>
    </row>
    <row r="2" spans="1:12" x14ac:dyDescent="0.25">
      <c r="A2" t="s">
        <v>4</v>
      </c>
      <c r="B2" s="2">
        <v>0.05</v>
      </c>
      <c r="C2">
        <v>0</v>
      </c>
    </row>
    <row r="3" spans="1:12" x14ac:dyDescent="0.25">
      <c r="A3" t="s">
        <v>5</v>
      </c>
      <c r="B3" s="2">
        <v>0.08</v>
      </c>
      <c r="C3">
        <v>4000</v>
      </c>
      <c r="H3" s="1" t="s">
        <v>0</v>
      </c>
      <c r="I3" s="1" t="s">
        <v>6</v>
      </c>
    </row>
    <row r="4" spans="1:12" x14ac:dyDescent="0.25">
      <c r="A4" t="s">
        <v>7</v>
      </c>
      <c r="B4" s="2">
        <v>0.1</v>
      </c>
      <c r="C4">
        <v>10000</v>
      </c>
      <c r="H4" s="3" t="s">
        <v>4</v>
      </c>
      <c r="I4" s="46">
        <f>_xlfn.XLOOKUP(H4,A1:A6,B1:B6,"pas connu",0)</f>
        <v>0.05</v>
      </c>
      <c r="L4" s="5" t="s">
        <v>8</v>
      </c>
    </row>
    <row r="5" spans="1:12" x14ac:dyDescent="0.25">
      <c r="A5" t="s">
        <v>9</v>
      </c>
      <c r="B5" s="2">
        <v>0.15</v>
      </c>
      <c r="C5">
        <v>15000</v>
      </c>
    </row>
    <row r="6" spans="1:12" x14ac:dyDescent="0.25">
      <c r="A6" t="s">
        <v>10</v>
      </c>
      <c r="B6" s="2">
        <v>0.2</v>
      </c>
      <c r="C6">
        <v>20000</v>
      </c>
      <c r="H6" s="1" t="s">
        <v>2</v>
      </c>
      <c r="I6" s="1" t="s">
        <v>0</v>
      </c>
      <c r="J6" s="1" t="s">
        <v>6</v>
      </c>
    </row>
    <row r="7" spans="1:12" x14ac:dyDescent="0.25">
      <c r="H7" s="6">
        <v>5000</v>
      </c>
      <c r="I7" s="43" t="str" cm="1">
        <f t="array" ref="I7:J7">_xlfn.XLOOKUP(H7,C1:C6,A1:B6,,-1)</f>
        <v>Explorer</v>
      </c>
      <c r="J7" s="4">
        <v>0.08</v>
      </c>
      <c r="L7" s="5" t="s">
        <v>11</v>
      </c>
    </row>
    <row r="10" spans="1:12" x14ac:dyDescent="0.25">
      <c r="A10" s="1" t="s">
        <v>12</v>
      </c>
    </row>
    <row r="11" spans="1:12" x14ac:dyDescent="0.25">
      <c r="A11" s="1" t="s">
        <v>4</v>
      </c>
      <c r="B11" s="1" t="s">
        <v>5</v>
      </c>
      <c r="C11" s="1" t="s">
        <v>7</v>
      </c>
      <c r="D11" s="1" t="s">
        <v>9</v>
      </c>
      <c r="E11" s="1" t="s">
        <v>10</v>
      </c>
      <c r="H11" s="1" t="s">
        <v>0</v>
      </c>
      <c r="I11" s="1" t="s">
        <v>13</v>
      </c>
    </row>
    <row r="12" spans="1:12" x14ac:dyDescent="0.25">
      <c r="A12" t="s">
        <v>14</v>
      </c>
      <c r="B12" t="s">
        <v>14</v>
      </c>
      <c r="C12" t="s">
        <v>14</v>
      </c>
      <c r="D12" t="s">
        <v>14</v>
      </c>
      <c r="E12" t="s">
        <v>14</v>
      </c>
      <c r="H12" s="3" t="s">
        <v>9</v>
      </c>
      <c r="I12" s="43" t="str" cm="1">
        <f t="array" ref="I12:I16">_xlfn.XLOOKUP(H12,A11:E11,A12:E16,,0)</f>
        <v>réduction</v>
      </c>
      <c r="L12" s="5" t="s">
        <v>15</v>
      </c>
    </row>
    <row r="13" spans="1:12" x14ac:dyDescent="0.25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I13" s="43" t="str">
        <v>bon achat</v>
      </c>
    </row>
    <row r="14" spans="1:12" x14ac:dyDescent="0.25">
      <c r="B14" t="s">
        <v>18</v>
      </c>
      <c r="C14" t="s">
        <v>18</v>
      </c>
      <c r="D14" t="s">
        <v>18</v>
      </c>
      <c r="E14" t="s">
        <v>18</v>
      </c>
      <c r="I14" s="43" t="str">
        <v>offres partenaires</v>
      </c>
    </row>
    <row r="15" spans="1:12" x14ac:dyDescent="0.25">
      <c r="B15" t="s">
        <v>16</v>
      </c>
      <c r="C15" t="s">
        <v>19</v>
      </c>
      <c r="D15" t="s">
        <v>19</v>
      </c>
      <c r="E15" t="s">
        <v>19</v>
      </c>
      <c r="I15" s="43" t="str">
        <v>offres personnalisées</v>
      </c>
    </row>
    <row r="16" spans="1:12" x14ac:dyDescent="0.25">
      <c r="D16" t="s">
        <v>20</v>
      </c>
      <c r="E16" t="s">
        <v>20</v>
      </c>
      <c r="I16" s="43" t="str">
        <v>acceuil personnalisé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12AC-7AD8-BD4F-BC75-CC34D5480F6A}">
  <dimension ref="A1:O23"/>
  <sheetViews>
    <sheetView tabSelected="1" workbookViewId="0">
      <selection activeCell="J11" sqref="J11"/>
    </sheetView>
  </sheetViews>
  <sheetFormatPr baseColWidth="10" defaultRowHeight="19" x14ac:dyDescent="0.25"/>
  <sheetData>
    <row r="1" spans="1:15" x14ac:dyDescent="0.25">
      <c r="A1" s="1" t="s">
        <v>21</v>
      </c>
      <c r="B1" s="7" t="s">
        <v>22</v>
      </c>
      <c r="C1" s="7" t="s">
        <v>23</v>
      </c>
      <c r="D1" s="8" t="s">
        <v>24</v>
      </c>
      <c r="G1" s="1"/>
      <c r="I1" s="1" t="s">
        <v>22</v>
      </c>
      <c r="J1" s="1" t="s">
        <v>25</v>
      </c>
    </row>
    <row r="2" spans="1:15" x14ac:dyDescent="0.25">
      <c r="A2" t="s">
        <v>26</v>
      </c>
      <c r="B2" s="9" t="s">
        <v>27</v>
      </c>
      <c r="C2" s="10" t="s">
        <v>28</v>
      </c>
      <c r="D2" s="11">
        <v>10</v>
      </c>
      <c r="G2" s="1" t="s">
        <v>29</v>
      </c>
      <c r="H2" t="s">
        <v>30</v>
      </c>
      <c r="I2" t="s">
        <v>31</v>
      </c>
      <c r="J2" s="43">
        <f>MATCH(I2,$B$2:$B$8,0)</f>
        <v>3</v>
      </c>
    </row>
    <row r="3" spans="1:15" x14ac:dyDescent="0.25">
      <c r="A3" t="s">
        <v>26</v>
      </c>
      <c r="B3" s="9" t="s">
        <v>32</v>
      </c>
      <c r="C3" s="10" t="s">
        <v>33</v>
      </c>
      <c r="D3" s="11">
        <v>10</v>
      </c>
      <c r="G3" s="1" t="s">
        <v>34</v>
      </c>
      <c r="H3" t="s">
        <v>35</v>
      </c>
      <c r="I3" t="s">
        <v>31</v>
      </c>
      <c r="J3" s="43">
        <f>_xlfn.XMATCH(I3,$B$2:$B$8,0,-1)</f>
        <v>6</v>
      </c>
    </row>
    <row r="4" spans="1:15" x14ac:dyDescent="0.25">
      <c r="A4" t="s">
        <v>26</v>
      </c>
      <c r="B4" s="9" t="s">
        <v>31</v>
      </c>
      <c r="C4" s="10" t="s">
        <v>36</v>
      </c>
      <c r="D4" s="11">
        <v>10</v>
      </c>
      <c r="G4" s="1" t="s">
        <v>34</v>
      </c>
      <c r="H4" t="s">
        <v>37</v>
      </c>
      <c r="I4" t="s">
        <v>38</v>
      </c>
      <c r="J4" s="43">
        <f>_xlfn.XMATCH(I4,$B$2:$B$8,2,-1)</f>
        <v>6</v>
      </c>
    </row>
    <row r="5" spans="1:15" x14ac:dyDescent="0.25">
      <c r="A5" t="s">
        <v>39</v>
      </c>
      <c r="B5" s="9" t="s">
        <v>32</v>
      </c>
      <c r="C5" s="10" t="s">
        <v>32</v>
      </c>
      <c r="D5" s="11">
        <v>9.25</v>
      </c>
    </row>
    <row r="6" spans="1:15" x14ac:dyDescent="0.25">
      <c r="A6" t="s">
        <v>39</v>
      </c>
      <c r="B6" s="9" t="s">
        <v>33</v>
      </c>
      <c r="C6" s="10" t="s">
        <v>33</v>
      </c>
      <c r="D6" s="11">
        <v>9.25</v>
      </c>
    </row>
    <row r="7" spans="1:15" x14ac:dyDescent="0.25">
      <c r="A7" t="s">
        <v>40</v>
      </c>
      <c r="B7" s="9" t="s">
        <v>31</v>
      </c>
      <c r="C7" s="10" t="s">
        <v>31</v>
      </c>
      <c r="D7" s="11">
        <v>12.5</v>
      </c>
      <c r="G7" s="1" t="s">
        <v>41</v>
      </c>
      <c r="M7" s="1" t="s">
        <v>22</v>
      </c>
      <c r="N7" s="1" t="s">
        <v>23</v>
      </c>
      <c r="O7" s="1" t="s">
        <v>42</v>
      </c>
    </row>
    <row r="8" spans="1:15" x14ac:dyDescent="0.25">
      <c r="A8" t="s">
        <v>40</v>
      </c>
      <c r="B8" s="9" t="s">
        <v>27</v>
      </c>
      <c r="C8" s="10" t="s">
        <v>32</v>
      </c>
      <c r="D8" s="11">
        <v>12.5</v>
      </c>
      <c r="G8" s="1" t="s">
        <v>22</v>
      </c>
      <c r="H8" t="s">
        <v>32</v>
      </c>
      <c r="I8" s="1" t="s">
        <v>43</v>
      </c>
      <c r="J8" s="43" cm="1">
        <f t="array" ref="J8">MATCH(1, ($B$2:$B$8 = H8)*($C$2:$C$8= H9),0)</f>
        <v>4</v>
      </c>
      <c r="K8" s="5" t="s">
        <v>44</v>
      </c>
      <c r="M8" t="b" cm="1">
        <f t="array" ref="M8:M14">($B$2:$B$8 = H8)</f>
        <v>0</v>
      </c>
      <c r="N8" t="b" cm="1">
        <f t="array" ref="N8:N14">($C$2:$C$8 = H9)</f>
        <v>0</v>
      </c>
      <c r="O8" cm="1">
        <f t="array" ref="O8:O14">($B$2:$B$8 = H8)*($C$2:$C$8 = H9)</f>
        <v>0</v>
      </c>
    </row>
    <row r="9" spans="1:15" x14ac:dyDescent="0.25">
      <c r="G9" s="1" t="s">
        <v>23</v>
      </c>
      <c r="H9" t="s">
        <v>32</v>
      </c>
      <c r="I9" s="1" t="s">
        <v>52</v>
      </c>
      <c r="J9" s="43" cm="1">
        <f t="array" ref="J9">INDEX(B2:D8,J8,3)</f>
        <v>9.25</v>
      </c>
      <c r="K9" s="5" t="s">
        <v>46</v>
      </c>
      <c r="M9" t="b">
        <v>1</v>
      </c>
      <c r="N9" t="b">
        <v>0</v>
      </c>
      <c r="O9">
        <v>0</v>
      </c>
    </row>
    <row r="10" spans="1:15" x14ac:dyDescent="0.25">
      <c r="I10" s="1" t="s">
        <v>45</v>
      </c>
      <c r="J10" s="43" cm="1">
        <f t="array" ref="J10">INDEX(B2:D8,MATCH(1, ($B$2:$B$8 = H8)*($C$2:$C$8= H9),0),3)</f>
        <v>9.25</v>
      </c>
      <c r="M10" t="b">
        <v>0</v>
      </c>
      <c r="N10" t="b">
        <v>0</v>
      </c>
      <c r="O10">
        <v>0</v>
      </c>
    </row>
    <row r="11" spans="1:15" x14ac:dyDescent="0.25">
      <c r="I11" s="1" t="s">
        <v>155</v>
      </c>
      <c r="J11" s="43" cm="1">
        <f t="array" ref="J11">_xlfn.XLOOKUP(1, (H8 = $B$2:$B$8) * (H9 = $C$2:$C$8), $D$2:$D$8)</f>
        <v>9.25</v>
      </c>
      <c r="M11" t="b">
        <v>1</v>
      </c>
      <c r="N11" t="b">
        <v>1</v>
      </c>
      <c r="O11">
        <v>1</v>
      </c>
    </row>
    <row r="12" spans="1:15" x14ac:dyDescent="0.25">
      <c r="M12" t="b">
        <v>0</v>
      </c>
      <c r="N12" t="b">
        <v>0</v>
      </c>
      <c r="O12">
        <v>0</v>
      </c>
    </row>
    <row r="13" spans="1:15" x14ac:dyDescent="0.25">
      <c r="M13" t="b">
        <v>0</v>
      </c>
      <c r="N13" t="b">
        <v>0</v>
      </c>
      <c r="O13">
        <v>0</v>
      </c>
    </row>
    <row r="14" spans="1:15" x14ac:dyDescent="0.25">
      <c r="M14" t="b">
        <v>0</v>
      </c>
      <c r="N14" t="b">
        <v>1</v>
      </c>
      <c r="O14">
        <v>0</v>
      </c>
    </row>
    <row r="15" spans="1:15" x14ac:dyDescent="0.25">
      <c r="I15" s="1" t="s">
        <v>148</v>
      </c>
      <c r="J15" s="1" t="s">
        <v>25</v>
      </c>
    </row>
    <row r="16" spans="1:15" x14ac:dyDescent="0.25">
      <c r="B16" s="7" t="s">
        <v>22</v>
      </c>
      <c r="C16" s="7" t="s">
        <v>23</v>
      </c>
      <c r="D16" s="8" t="s">
        <v>148</v>
      </c>
      <c r="G16" s="35" t="s">
        <v>29</v>
      </c>
      <c r="H16" t="s">
        <v>150</v>
      </c>
      <c r="I16">
        <v>4</v>
      </c>
      <c r="J16">
        <f>MATCH(I16,$D$17:$D$23,1)</f>
        <v>3</v>
      </c>
    </row>
    <row r="17" spans="2:11" x14ac:dyDescent="0.25">
      <c r="B17" s="9" t="s">
        <v>31</v>
      </c>
      <c r="C17" s="10" t="s">
        <v>31</v>
      </c>
      <c r="D17">
        <v>1</v>
      </c>
      <c r="H17" t="s">
        <v>151</v>
      </c>
      <c r="I17">
        <v>4</v>
      </c>
      <c r="J17" t="e">
        <f>MATCH(I17,$D$17:$D$23,-1)</f>
        <v>#N/A</v>
      </c>
      <c r="K17" s="42" t="s">
        <v>149</v>
      </c>
    </row>
    <row r="18" spans="2:11" x14ac:dyDescent="0.25">
      <c r="B18" s="9" t="s">
        <v>27</v>
      </c>
      <c r="C18" s="10" t="s">
        <v>32</v>
      </c>
      <c r="D18">
        <v>2</v>
      </c>
    </row>
    <row r="19" spans="2:11" x14ac:dyDescent="0.25">
      <c r="B19" s="9" t="s">
        <v>27</v>
      </c>
      <c r="C19" s="10" t="s">
        <v>28</v>
      </c>
      <c r="D19">
        <v>3</v>
      </c>
    </row>
    <row r="20" spans="2:11" x14ac:dyDescent="0.25">
      <c r="B20" s="9" t="s">
        <v>32</v>
      </c>
      <c r="C20" s="10" t="s">
        <v>33</v>
      </c>
      <c r="D20">
        <v>5</v>
      </c>
    </row>
    <row r="21" spans="2:11" x14ac:dyDescent="0.25">
      <c r="B21" s="9" t="s">
        <v>31</v>
      </c>
      <c r="C21" s="10" t="s">
        <v>36</v>
      </c>
      <c r="D21">
        <v>6</v>
      </c>
    </row>
    <row r="22" spans="2:11" x14ac:dyDescent="0.25">
      <c r="B22" s="9" t="s">
        <v>32</v>
      </c>
      <c r="C22" s="10" t="s">
        <v>32</v>
      </c>
      <c r="D22">
        <v>7</v>
      </c>
    </row>
    <row r="23" spans="2:11" x14ac:dyDescent="0.25">
      <c r="B23" s="9" t="s">
        <v>33</v>
      </c>
      <c r="C23" s="10" t="s">
        <v>33</v>
      </c>
      <c r="D2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Maquettes</vt:lpstr>
      <vt:lpstr>recherche</vt:lpstr>
      <vt:lpstr>rech equiv et index</vt:lpstr>
      <vt:lpstr>index</vt:lpstr>
      <vt:lpstr>recherchex</vt:lpstr>
      <vt:lpstr>Equiv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2024-01-11T19:41:20Z</dcterms:created>
  <dcterms:modified xsi:type="dcterms:W3CDTF">2026-08-31T18:26:44Z</dcterms:modified>
</cp:coreProperties>
</file>