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rsc\Dropbox\Aulas\Excel\DM\"/>
    </mc:Choice>
  </mc:AlternateContent>
  <xr:revisionPtr revIDLastSave="0" documentId="13_ncr:1_{535B8019-5B13-41EE-8951-3247C9C47309}" xr6:coauthVersionLast="45" xr6:coauthVersionMax="45" xr10:uidLastSave="{00000000-0000-0000-0000-000000000000}"/>
  <bookViews>
    <workbookView xWindow="-120" yWindow="-120" windowWidth="20730" windowHeight="11160" activeTab="5" xr2:uid="{469F1D54-B68B-4762-890C-EA23059B4FFF}"/>
  </bookViews>
  <sheets>
    <sheet name="Factures" sheetId="2" r:id="rId1"/>
    <sheet name="Clients" sheetId="3" r:id="rId2"/>
    <sheet name="Vendeurs" sheetId="1" r:id="rId3"/>
    <sheet name="Statistiques" sheetId="4" r:id="rId4"/>
    <sheet name="Analyses" sheetId="5" r:id="rId5"/>
    <sheet name="Impression" sheetId="6" r:id="rId6"/>
  </sheets>
  <definedNames>
    <definedName name="Factures2008.accdb" localSheetId="0" hidden="1">Factures!$A$1:$F$48</definedName>
    <definedName name="Factures2008.accdb" localSheetId="2" hidden="1">Vendeurs!$A$1:$D$4</definedName>
    <definedName name="Factures2008.accdb_1" localSheetId="1" hidden="1">Clients!$A$1:$F$23</definedName>
    <definedName name="tva">Factures!$L$1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2" i="6" l="1"/>
  <c r="I15" i="6" s="1"/>
  <c r="D12" i="6"/>
  <c r="C15" i="6" s="1"/>
  <c r="J9" i="6"/>
  <c r="F9" i="6"/>
  <c r="H9" i="6"/>
  <c r="D9" i="6"/>
  <c r="D6" i="6"/>
  <c r="K3" i="6"/>
  <c r="B7" i="5"/>
  <c r="B6" i="5"/>
  <c r="B5" i="5"/>
  <c r="C7" i="4" l="1"/>
  <c r="C8" i="4"/>
  <c r="B8" i="4"/>
  <c r="B7" i="4"/>
  <c r="B1" i="4"/>
  <c r="B2" i="4"/>
  <c r="H5" i="2"/>
  <c r="H9" i="2"/>
  <c r="H13" i="2"/>
  <c r="H17" i="2"/>
  <c r="H21" i="2"/>
  <c r="H25" i="2"/>
  <c r="H29" i="2"/>
  <c r="H33" i="2"/>
  <c r="H37" i="2"/>
  <c r="H41" i="2"/>
  <c r="H45" i="2"/>
  <c r="G3" i="2"/>
  <c r="H3" i="2" s="1"/>
  <c r="G4" i="2"/>
  <c r="H4" i="2" s="1"/>
  <c r="G5" i="2"/>
  <c r="G6" i="2"/>
  <c r="H6" i="2" s="1"/>
  <c r="G7" i="2"/>
  <c r="H7" i="2" s="1"/>
  <c r="G8" i="2"/>
  <c r="H8" i="2" s="1"/>
  <c r="G9" i="2"/>
  <c r="G10" i="2"/>
  <c r="H10" i="2" s="1"/>
  <c r="G11" i="2"/>
  <c r="H11" i="2" s="1"/>
  <c r="G12" i="2"/>
  <c r="H12" i="2" s="1"/>
  <c r="G13" i="2"/>
  <c r="G14" i="2"/>
  <c r="H14" i="2" s="1"/>
  <c r="G15" i="2"/>
  <c r="H15" i="2" s="1"/>
  <c r="G16" i="2"/>
  <c r="H16" i="2" s="1"/>
  <c r="G17" i="2"/>
  <c r="G18" i="2"/>
  <c r="H18" i="2" s="1"/>
  <c r="G19" i="2"/>
  <c r="H19" i="2" s="1"/>
  <c r="G20" i="2"/>
  <c r="H20" i="2" s="1"/>
  <c r="G21" i="2"/>
  <c r="G22" i="2"/>
  <c r="H22" i="2" s="1"/>
  <c r="G23" i="2"/>
  <c r="H23" i="2" s="1"/>
  <c r="G24" i="2"/>
  <c r="H24" i="2" s="1"/>
  <c r="G25" i="2"/>
  <c r="G26" i="2"/>
  <c r="H26" i="2" s="1"/>
  <c r="G27" i="2"/>
  <c r="H27" i="2" s="1"/>
  <c r="G28" i="2"/>
  <c r="H28" i="2" s="1"/>
  <c r="G29" i="2"/>
  <c r="G30" i="2"/>
  <c r="H30" i="2" s="1"/>
  <c r="G31" i="2"/>
  <c r="H31" i="2" s="1"/>
  <c r="G32" i="2"/>
  <c r="H32" i="2" s="1"/>
  <c r="G33" i="2"/>
  <c r="G34" i="2"/>
  <c r="H34" i="2" s="1"/>
  <c r="G35" i="2"/>
  <c r="H35" i="2" s="1"/>
  <c r="G36" i="2"/>
  <c r="H36" i="2" s="1"/>
  <c r="G37" i="2"/>
  <c r="G38" i="2"/>
  <c r="H38" i="2" s="1"/>
  <c r="G39" i="2"/>
  <c r="H39" i="2" s="1"/>
  <c r="G40" i="2"/>
  <c r="H40" i="2" s="1"/>
  <c r="G41" i="2"/>
  <c r="G42" i="2"/>
  <c r="H42" i="2" s="1"/>
  <c r="G43" i="2"/>
  <c r="H43" i="2" s="1"/>
  <c r="G44" i="2"/>
  <c r="H44" i="2" s="1"/>
  <c r="G45" i="2"/>
  <c r="G46" i="2"/>
  <c r="H46" i="2" s="1"/>
  <c r="G47" i="2"/>
  <c r="H47" i="2" s="1"/>
  <c r="G48" i="2"/>
  <c r="H48" i="2" s="1"/>
  <c r="G2" i="2"/>
  <c r="H2" i="2" s="1"/>
  <c r="B3" i="4" l="1"/>
  <c r="B4" i="4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5C0321C-C824-4A27-AF76-0726C8CEBC64}" sourceFile="C:\Users\kirsc\Dropbox\Aulas\Excel\datasets\Factures2008.accdb" keepAlive="1" name="Factures2008" type="5" refreshedVersion="6" background="1" saveData="1">
    <dbPr connection="Provider=Microsoft.ACE.OLEDB.12.0;User ID=Admin;Data Source=C:\Users\kirsc\Dropbox\Aulas\Excel\datasets\Factures2008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Factures" commandType="3"/>
  </connection>
  <connection id="2" xr16:uid="{A9AE2E98-AB6D-49E3-A21E-29D93B914C73}" sourceFile="C:\Users\kirsc\Dropbox\Aulas\Excel\datasets\Factures2008.accdb" keepAlive="1" name="Factures20081" type="5" refreshedVersion="6" background="1" saveData="1">
    <dbPr connection="Provider=Microsoft.ACE.OLEDB.12.0;User ID=Admin;Data Source=C:\Users\kirsc\Dropbox\Aulas\Excel\datasets\Factures2008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Clients" commandType="3"/>
  </connection>
  <connection id="3" xr16:uid="{087DD09A-7252-4F64-9961-6FFCFEA9C603}" sourceFile="C:\Users\kirsc\Dropbox\Aulas\Excel\datasets\Factures2008.accdb" keepAlive="1" name="Factures20082" type="5" refreshedVersion="6" background="1" saveData="1">
    <dbPr connection="Provider=Microsoft.ACE.OLEDB.12.0;User ID=Admin;Data Source=C:\Users\kirsc\Dropbox\Aulas\Excel\datasets\Factures2008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Vendeurs" commandType="3"/>
  </connection>
</connections>
</file>

<file path=xl/sharedStrings.xml><?xml version="1.0" encoding="utf-8"?>
<sst xmlns="http://schemas.openxmlformats.org/spreadsheetml/2006/main" count="380" uniqueCount="223">
  <si>
    <t>CODE_FACTURE</t>
  </si>
  <si>
    <t>DATE_FACTURE</t>
  </si>
  <si>
    <t>CODE_CLIENT</t>
  </si>
  <si>
    <t>SECTEUR</t>
  </si>
  <si>
    <t>VENDEUR</t>
  </si>
  <si>
    <t>MONTANT</t>
  </si>
  <si>
    <t>FA-2008-0001</t>
  </si>
  <si>
    <t>CLI232</t>
  </si>
  <si>
    <t>ELECTRICITE</t>
  </si>
  <si>
    <t>BOUVET</t>
  </si>
  <si>
    <t>FA-2008-0002</t>
  </si>
  <si>
    <t>CLI228</t>
  </si>
  <si>
    <t>AUTOMATISME</t>
  </si>
  <si>
    <t>FA-2008-0003</t>
  </si>
  <si>
    <t>ENGUENT</t>
  </si>
  <si>
    <t>FA-2008-0004</t>
  </si>
  <si>
    <t>CLI235</t>
  </si>
  <si>
    <t>DEVEAUX</t>
  </si>
  <si>
    <t>FA-2008-0005</t>
  </si>
  <si>
    <t>CLI520</t>
  </si>
  <si>
    <t>FA-2008-0006</t>
  </si>
  <si>
    <t>CLI038</t>
  </si>
  <si>
    <t>FA-2008-0007</t>
  </si>
  <si>
    <t>CLI512</t>
  </si>
  <si>
    <t>FA-2008-0008</t>
  </si>
  <si>
    <t>CLI115</t>
  </si>
  <si>
    <t>FA-2008-0009</t>
  </si>
  <si>
    <t>CLI098</t>
  </si>
  <si>
    <t>FA-2008-0010</t>
  </si>
  <si>
    <t>CLI009</t>
  </si>
  <si>
    <t>FA-2008-0011</t>
  </si>
  <si>
    <t>CLI334</t>
  </si>
  <si>
    <t>FA-2008-0012</t>
  </si>
  <si>
    <t>CLI114</t>
  </si>
  <si>
    <t>FA-2008-0013</t>
  </si>
  <si>
    <t>FA-2008-0014</t>
  </si>
  <si>
    <t>CLI312</t>
  </si>
  <si>
    <t>FA-2008-0015</t>
  </si>
  <si>
    <t>CLI206</t>
  </si>
  <si>
    <t>FA-2008-0016</t>
  </si>
  <si>
    <t>CLI403</t>
  </si>
  <si>
    <t>FA-2008-0017</t>
  </si>
  <si>
    <t>CLI204</t>
  </si>
  <si>
    <t>FA-2008-0018</t>
  </si>
  <si>
    <t>CLI222</t>
  </si>
  <si>
    <t>FA-2008-0019</t>
  </si>
  <si>
    <t>CLI300</t>
  </si>
  <si>
    <t>FA-2008-0020</t>
  </si>
  <si>
    <t>FA-2008-0021</t>
  </si>
  <si>
    <t>FA-2008-0022</t>
  </si>
  <si>
    <t>FA-2008-0023</t>
  </si>
  <si>
    <t>FA-2008-0024</t>
  </si>
  <si>
    <t>CLI209</t>
  </si>
  <si>
    <t>FA-2008-0025</t>
  </si>
  <si>
    <t>CLI212</t>
  </si>
  <si>
    <t>FA-2008-0026</t>
  </si>
  <si>
    <t>CLI219</t>
  </si>
  <si>
    <t>FA-2008-0027</t>
  </si>
  <si>
    <t>CLI145</t>
  </si>
  <si>
    <t>FA-2008-0028</t>
  </si>
  <si>
    <t>FA-2008-0029</t>
  </si>
  <si>
    <t>CLI163</t>
  </si>
  <si>
    <t>FA-2008-0030</t>
  </si>
  <si>
    <t>FA-2008-0031</t>
  </si>
  <si>
    <t>FA-2008-0032</t>
  </si>
  <si>
    <t>FA-2008-0033</t>
  </si>
  <si>
    <t>FA-2008-0034</t>
  </si>
  <si>
    <t>FA-2008-0035</t>
  </si>
  <si>
    <t>FA-2008-0036</t>
  </si>
  <si>
    <t>FA-2008-0037</t>
  </si>
  <si>
    <t>FA-2008-0038</t>
  </si>
  <si>
    <t>FA-2008-0039</t>
  </si>
  <si>
    <t>FA-2008-0040</t>
  </si>
  <si>
    <t>FA-2008-0041</t>
  </si>
  <si>
    <t>FA-2008-0042</t>
  </si>
  <si>
    <t>FA-2008-0043</t>
  </si>
  <si>
    <t>FA-2008-0044</t>
  </si>
  <si>
    <t>FA-2008-0045</t>
  </si>
  <si>
    <t>FA-2008-0046</t>
  </si>
  <si>
    <t>FA-2008-0047</t>
  </si>
  <si>
    <t>NOM_CLIENT</t>
  </si>
  <si>
    <t>CODE_POSTAL</t>
  </si>
  <si>
    <t>VILLE_CLIENT</t>
  </si>
  <si>
    <t>ADRESSE_CLIENT</t>
  </si>
  <si>
    <t>TEL_CLIENT</t>
  </si>
  <si>
    <t>Romane Nguyen</t>
  </si>
  <si>
    <t>48100</t>
  </si>
  <si>
    <t>Les Salces</t>
  </si>
  <si>
    <t>39 rue de l'Abbatoir</t>
  </si>
  <si>
    <t>04 92 92 20 03</t>
  </si>
  <si>
    <t>Lina Prevost</t>
  </si>
  <si>
    <t>33450</t>
  </si>
  <si>
    <t>Saint Loubes</t>
  </si>
  <si>
    <t>28 rue Albuy</t>
  </si>
  <si>
    <t>03 08 59 49 71</t>
  </si>
  <si>
    <t>Adam Pereira</t>
  </si>
  <si>
    <t>97100</t>
  </si>
  <si>
    <t>Basse Terre</t>
  </si>
  <si>
    <t>12 B rue Clou dans le Fer</t>
  </si>
  <si>
    <t>05 74 52 80 22</t>
  </si>
  <si>
    <t>Antoine Rey</t>
  </si>
  <si>
    <t>89300</t>
  </si>
  <si>
    <t>St Aubin sur Yonne</t>
  </si>
  <si>
    <t>22 rondpoint de la Défense</t>
  </si>
  <si>
    <t>09 24 74 52 45</t>
  </si>
  <si>
    <t>Timéo Michel</t>
  </si>
  <si>
    <t>53400</t>
  </si>
  <si>
    <t>St Quentin les Anges</t>
  </si>
  <si>
    <t>49 boulevard de la Paix</t>
  </si>
  <si>
    <t>07 91 83 84 04</t>
  </si>
  <si>
    <t>Chaïma Meyer</t>
  </si>
  <si>
    <t>92500</t>
  </si>
  <si>
    <t>Rueil Malmaison</t>
  </si>
  <si>
    <t>57 rue Pasteur</t>
  </si>
  <si>
    <t>02 61 56 58 89</t>
  </si>
  <si>
    <t>Thibault Moreau</t>
  </si>
  <si>
    <t>23400</t>
  </si>
  <si>
    <t>Auriat</t>
  </si>
  <si>
    <t>10 rue Gambetta</t>
  </si>
  <si>
    <t>03 20 58 75 73</t>
  </si>
  <si>
    <t>Guillaume Boyer</t>
  </si>
  <si>
    <t>02600</t>
  </si>
  <si>
    <t>Ancienville</t>
  </si>
  <si>
    <t>32 avenue des Droits de l'Homme</t>
  </si>
  <si>
    <t>09 16 62 82 68</t>
  </si>
  <si>
    <t>Léonie Andre</t>
  </si>
  <si>
    <t>64410</t>
  </si>
  <si>
    <t>Arget</t>
  </si>
  <si>
    <t>15 rue de Taissy</t>
  </si>
  <si>
    <t>05 29 60 45 44</t>
  </si>
  <si>
    <t>Lorenzo Garnier</t>
  </si>
  <si>
    <t>55400</t>
  </si>
  <si>
    <t>Braquis</t>
  </si>
  <si>
    <t>40 avenue de Paris</t>
  </si>
  <si>
    <t>02 80 98 89 51</t>
  </si>
  <si>
    <t>Katell Petit</t>
  </si>
  <si>
    <t>52400</t>
  </si>
  <si>
    <t>Aigremont</t>
  </si>
  <si>
    <t>5 impasse des Belges</t>
  </si>
  <si>
    <t>09 19 50 15 05</t>
  </si>
  <si>
    <t>Thomas Fabre</t>
  </si>
  <si>
    <t>04210</t>
  </si>
  <si>
    <t>Brunet</t>
  </si>
  <si>
    <t>12 rue de Tinqueux</t>
  </si>
  <si>
    <t>04 07 49 06 86</t>
  </si>
  <si>
    <t>Guillaume Simon</t>
  </si>
  <si>
    <t>72500</t>
  </si>
  <si>
    <t>Chenu</t>
  </si>
  <si>
    <t>56 boulevard de Cannes</t>
  </si>
  <si>
    <t>06 08 72 52 30</t>
  </si>
  <si>
    <t>Thomas Lecomte</t>
  </si>
  <si>
    <t>59700</t>
  </si>
  <si>
    <t>Marq-en-Bareouil</t>
  </si>
  <si>
    <t>9 rue de Venise</t>
  </si>
  <si>
    <t>03 96 26 10 37</t>
  </si>
  <si>
    <t>Catherine Fernandez</t>
  </si>
  <si>
    <t>10510</t>
  </si>
  <si>
    <t>Châtres</t>
  </si>
  <si>
    <t>10 rue de Reims</t>
  </si>
  <si>
    <t>06 37 36 51 78</t>
  </si>
  <si>
    <t>Rémi Sanchez</t>
  </si>
  <si>
    <t>94360</t>
  </si>
  <si>
    <t>Bry sur Marne</t>
  </si>
  <si>
    <t>42 avenue Gabriel Peri</t>
  </si>
  <si>
    <t>03 82 20 46 07</t>
  </si>
  <si>
    <t>Margot Carpentier</t>
  </si>
  <si>
    <t>75010</t>
  </si>
  <si>
    <t>Paris</t>
  </si>
  <si>
    <t>21 rue de Toulouse</t>
  </si>
  <si>
    <t>06 55 43 06 49</t>
  </si>
  <si>
    <t>Kimberley Joly</t>
  </si>
  <si>
    <t>51600</t>
  </si>
  <si>
    <t>Auberive</t>
  </si>
  <si>
    <t>8 rue de l'Eglise</t>
  </si>
  <si>
    <t>06 90 48 39 37</t>
  </si>
  <si>
    <t>Renaud Bonnet</t>
  </si>
  <si>
    <t>10500</t>
  </si>
  <si>
    <t>Brienne la Vieille</t>
  </si>
  <si>
    <t>35 Grand Rue</t>
  </si>
  <si>
    <t>07 67 44 47 16</t>
  </si>
  <si>
    <t>Lily Duval</t>
  </si>
  <si>
    <t>25160</t>
  </si>
  <si>
    <t>Clairvivre</t>
  </si>
  <si>
    <t>17 rue de La Poste</t>
  </si>
  <si>
    <t>06 47 22 03 86</t>
  </si>
  <si>
    <t>Lily Gauthier</t>
  </si>
  <si>
    <t>82400</t>
  </si>
  <si>
    <t>Pommevic</t>
  </si>
  <si>
    <t>23 avenue 11 novembre</t>
  </si>
  <si>
    <t>09 75 03 35 18</t>
  </si>
  <si>
    <t>Noémie Durand</t>
  </si>
  <si>
    <t>20000</t>
  </si>
  <si>
    <t>Ajaccio</t>
  </si>
  <si>
    <t>10 rue des Vergeurs</t>
  </si>
  <si>
    <t>02 16 54 56 44</t>
  </si>
  <si>
    <t>NOM_VENDEUR</t>
  </si>
  <si>
    <t>DATE_EMB</t>
  </si>
  <si>
    <t>DATE_NAIS</t>
  </si>
  <si>
    <t>Thibeau BOUVET</t>
  </si>
  <si>
    <t>Thomas DEVEAUX</t>
  </si>
  <si>
    <t>Pierre ENGUENT</t>
  </si>
  <si>
    <t>TVA</t>
  </si>
  <si>
    <t>MONTANT TTC</t>
  </si>
  <si>
    <t>Nb Prestations</t>
  </si>
  <si>
    <t>Total prestations</t>
  </si>
  <si>
    <t>Total TVA</t>
  </si>
  <si>
    <t>Prix Moy HT</t>
  </si>
  <si>
    <t>Nb prestations</t>
  </si>
  <si>
    <t xml:space="preserve">Total </t>
  </si>
  <si>
    <t>Moyenne</t>
  </si>
  <si>
    <t>Somme</t>
  </si>
  <si>
    <t>Date :</t>
  </si>
  <si>
    <t>Facture :</t>
  </si>
  <si>
    <t>Prestation</t>
  </si>
  <si>
    <t>Montant</t>
  </si>
  <si>
    <t>Taux TVA</t>
  </si>
  <si>
    <t>TTC</t>
  </si>
  <si>
    <t>Client</t>
  </si>
  <si>
    <t>Code Client :</t>
  </si>
  <si>
    <t>Vendeur :</t>
  </si>
  <si>
    <t xml:space="preserve">Vendeur </t>
  </si>
  <si>
    <t>Signature client</t>
  </si>
  <si>
    <t>Signature Vendeur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</si>
</sst>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6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4" tint="-0.499984740745262"/>
      </left>
      <right/>
      <top style="thin">
        <color theme="4" tint="-0.499984740745262"/>
      </top>
      <bottom/>
      <diagonal/>
    </border>
    <border>
      <left/>
      <right/>
      <top style="thin">
        <color theme="4" tint="-0.499984740745262"/>
      </top>
      <bottom/>
      <diagonal/>
    </border>
    <border>
      <left/>
      <right style="thin">
        <color theme="4" tint="-0.499984740745262"/>
      </right>
      <top style="thin">
        <color theme="4" tint="-0.499984740745262"/>
      </top>
      <bottom/>
      <diagonal/>
    </border>
    <border>
      <left style="thin">
        <color theme="4" tint="-0.499984740745262"/>
      </left>
      <right/>
      <top/>
      <bottom/>
      <diagonal/>
    </border>
    <border>
      <left/>
      <right style="thin">
        <color theme="4" tint="-0.499984740745262"/>
      </right>
      <top/>
      <bottom/>
      <diagonal/>
    </border>
    <border>
      <left style="thin">
        <color theme="4" tint="-0.499984740745262"/>
      </left>
      <right/>
      <top/>
      <bottom style="thin">
        <color theme="4" tint="-0.499984740745262"/>
      </bottom>
      <diagonal/>
    </border>
    <border>
      <left/>
      <right/>
      <top/>
      <bottom style="thin">
        <color theme="4" tint="-0.499984740745262"/>
      </bottom>
      <diagonal/>
    </border>
    <border>
      <left/>
      <right style="thin">
        <color theme="4" tint="-0.499984740745262"/>
      </right>
      <top/>
      <bottom style="thin">
        <color theme="4" tint="-0.499984740745262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9">
    <xf numFmtId="0" fontId="0" fillId="0" borderId="0" xfId="0"/>
    <xf numFmtId="14" fontId="0" fillId="0" borderId="0" xfId="0" applyNumberFormat="1"/>
    <xf numFmtId="9" fontId="0" fillId="0" borderId="0" xfId="2" applyFont="1"/>
    <xf numFmtId="0" fontId="2" fillId="0" borderId="0" xfId="0" applyFont="1"/>
    <xf numFmtId="44" fontId="0" fillId="0" borderId="0" xfId="1" applyFont="1"/>
    <xf numFmtId="44" fontId="0" fillId="0" borderId="0" xfId="0" applyNumberFormat="1"/>
    <xf numFmtId="20" fontId="0" fillId="0" borderId="0" xfId="0" applyNumberFormat="1"/>
    <xf numFmtId="0" fontId="3" fillId="2" borderId="1" xfId="0" applyFont="1" applyFill="1" applyBorder="1"/>
    <xf numFmtId="0" fontId="3" fillId="2" borderId="2" xfId="0" applyFont="1" applyFill="1" applyBorder="1"/>
    <xf numFmtId="44" fontId="3" fillId="2" borderId="2" xfId="1" applyNumberFormat="1" applyFont="1" applyFill="1" applyBorder="1"/>
    <xf numFmtId="44" fontId="3" fillId="2" borderId="3" xfId="1" applyNumberFormat="1" applyFont="1" applyFill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5" xfId="0" applyFont="1" applyBorder="1"/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0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44" fontId="0" fillId="0" borderId="10" xfId="1" applyFont="1" applyBorder="1"/>
    <xf numFmtId="44" fontId="0" fillId="0" borderId="22" xfId="1" applyFont="1" applyBorder="1"/>
    <xf numFmtId="9" fontId="0" fillId="0" borderId="10" xfId="2" applyFont="1" applyBorder="1"/>
  </cellXfs>
  <cellStyles count="3">
    <cellStyle name="Monétaire" xfId="1" builtinId="4"/>
    <cellStyle name="Normal" xfId="0" builtinId="0"/>
    <cellStyle name="Pourcentage" xfId="2" builtinId="5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numFmt numFmtId="19" formatCode="dd/mm/yyyy"/>
    </dxf>
    <dxf>
      <numFmt numFmtId="19" formatCode="dd/mm/yyyy"/>
    </dxf>
    <dxf>
      <numFmt numFmtId="34" formatCode="_-* #,##0.00\ &quot;€&quot;_-;\-* #,##0.00\ &quot;€&quot;_-;_-* &quot;-&quot;??\ &quot;€&quot;_-;_-@_-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Statistiques!$A$7</c:f>
              <c:strCache>
                <c:ptCount val="1"/>
                <c:pt idx="0">
                  <c:v>Nb prestations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B2F-421E-BA36-2EFF8D97861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B2F-421E-BA36-2EFF8D978618}"/>
              </c:ext>
            </c:extLst>
          </c:dPt>
          <c:cat>
            <c:strRef>
              <c:f>Statistiques!$B$6:$C$6</c:f>
              <c:strCache>
                <c:ptCount val="2"/>
                <c:pt idx="0">
                  <c:v>ELECTRICITE</c:v>
                </c:pt>
                <c:pt idx="1">
                  <c:v>AUTOMATISME</c:v>
                </c:pt>
              </c:strCache>
            </c:strRef>
          </c:cat>
          <c:val>
            <c:numRef>
              <c:f>Statistiques!$B$7:$C$7</c:f>
              <c:numCache>
                <c:formatCode>General</c:formatCode>
                <c:ptCount val="2"/>
                <c:pt idx="0">
                  <c:v>17</c:v>
                </c:pt>
                <c:pt idx="1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29-457B-8373-031B3224565E}"/>
            </c:ext>
          </c:extLst>
        </c:ser>
        <c:ser>
          <c:idx val="1"/>
          <c:order val="1"/>
          <c:tx>
            <c:strRef>
              <c:f>Statistiques!$A$8</c:f>
              <c:strCache>
                <c:ptCount val="1"/>
                <c:pt idx="0">
                  <c:v>Total 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B2F-421E-BA36-2EFF8D97861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1B2F-421E-BA36-2EFF8D978618}"/>
              </c:ext>
            </c:extLst>
          </c:dPt>
          <c:cat>
            <c:strRef>
              <c:f>Statistiques!$B$6:$C$6</c:f>
              <c:strCache>
                <c:ptCount val="2"/>
                <c:pt idx="0">
                  <c:v>ELECTRICITE</c:v>
                </c:pt>
                <c:pt idx="1">
                  <c:v>AUTOMATISME</c:v>
                </c:pt>
              </c:strCache>
            </c:strRef>
          </c:cat>
          <c:val>
            <c:numRef>
              <c:f>Statistiques!$B$8:$C$8</c:f>
              <c:numCache>
                <c:formatCode>_("€"* #,##0.00_);_("€"* \(#,##0.00\);_("€"* "-"??_);_(@_)</c:formatCode>
                <c:ptCount val="2"/>
                <c:pt idx="0">
                  <c:v>12188.868</c:v>
                </c:pt>
                <c:pt idx="1">
                  <c:v>83760.780000000013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429-457B-8373-031B322456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1"/>
          <c:order val="1"/>
          <c:tx>
            <c:strRef>
              <c:f>Statistiques!$A$8</c:f>
              <c:strCache>
                <c:ptCount val="1"/>
                <c:pt idx="0">
                  <c:v>Total 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585-4E9C-B9A9-648D60D4EA7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585-4E9C-B9A9-648D60D4EA72}"/>
              </c:ext>
            </c:extLst>
          </c:dPt>
          <c:cat>
            <c:strRef>
              <c:f>Statistiques!$B$6:$C$6</c:f>
              <c:strCache>
                <c:ptCount val="2"/>
                <c:pt idx="0">
                  <c:v>ELECTRICITE</c:v>
                </c:pt>
                <c:pt idx="1">
                  <c:v>AUTOMATISME</c:v>
                </c:pt>
              </c:strCache>
            </c:strRef>
          </c:cat>
          <c:val>
            <c:numRef>
              <c:f>Statistiques!$B$8:$C$8</c:f>
              <c:numCache>
                <c:formatCode>_("€"* #,##0.00_);_("€"* \(#,##0.00\);_("€"* "-"??_);_(@_)</c:formatCode>
                <c:ptCount val="2"/>
                <c:pt idx="0">
                  <c:v>12188.868</c:v>
                </c:pt>
                <c:pt idx="1">
                  <c:v>83760.780000000013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9B8-4A70-BF1B-7DCFF7994A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extLst>
          <c:ext xmlns:c15="http://schemas.microsoft.com/office/drawing/2012/chart" uri="{02D57815-91ED-43cb-92C2-25804820EDAC}">
            <c15:filteredPi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Statistiques!$A$7</c15:sqref>
                        </c15:formulaRef>
                      </c:ext>
                    </c:extLst>
                    <c:strCache>
                      <c:ptCount val="1"/>
                      <c:pt idx="0">
                        <c:v>Nb prestations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05-B585-4E9C-B9A9-648D60D4EA72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07-B585-4E9C-B9A9-648D60D4EA72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Statistiques!$B$6:$C$6</c15:sqref>
                        </c15:formulaRef>
                      </c:ext>
                    </c:extLst>
                    <c:strCache>
                      <c:ptCount val="2"/>
                      <c:pt idx="0">
                        <c:v>ELECTRICITE</c:v>
                      </c:pt>
                      <c:pt idx="1">
                        <c:v>AUTOMATISME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Statistiques!$B$7:$C$7</c15:sqref>
                        </c15:formulaRef>
                      </c:ext>
                    </c:extLst>
                    <c:numCache>
                      <c:formatCode>General</c:formatCode>
                      <c:ptCount val="2"/>
                      <c:pt idx="0">
                        <c:v>17</c:v>
                      </c:pt>
                      <c:pt idx="1">
                        <c:v>30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29B8-4A70-BF1B-7DCFF7994A09}"/>
                  </c:ext>
                </c:extLst>
              </c15:ser>
            </c15:filteredPieSeries>
          </c:ext>
        </c:extLst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485775</xdr:colOff>
      <xdr:row>1</xdr:row>
      <xdr:rowOff>166687</xdr:rowOff>
    </xdr:from>
    <xdr:to>
      <xdr:col>8</xdr:col>
      <xdr:colOff>209550</xdr:colOff>
      <xdr:row>11</xdr:row>
      <xdr:rowOff>104775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25AACBE6-1C8F-45CD-BD5D-10AE5C5ED9B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438150</xdr:colOff>
      <xdr:row>2</xdr:row>
      <xdr:rowOff>42861</xdr:rowOff>
    </xdr:from>
    <xdr:to>
      <xdr:col>13</xdr:col>
      <xdr:colOff>0</xdr:colOff>
      <xdr:row>11</xdr:row>
      <xdr:rowOff>123824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43ED3EFA-88E4-43B6-A327-BE867E31DE4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actures2008.accdb" connectionId="1" xr16:uid="{179B2166-FC8A-4FF0-B250-0D0DAD47BDF9}" autoFormatId="16" applyNumberFormats="0" applyBorderFormats="0" applyFontFormats="0" applyPatternFormats="0" applyAlignmentFormats="0" applyWidthHeightFormats="0">
  <queryTableRefresh nextId="9" unboundColumnsRight="2">
    <queryTableFields count="8">
      <queryTableField id="1" name="CODE_FACTURE" tableColumnId="1"/>
      <queryTableField id="2" name="DATE_FACTURE" tableColumnId="2"/>
      <queryTableField id="3" name="CODE_CLIENT" tableColumnId="3"/>
      <queryTableField id="4" name="SECTEUR" tableColumnId="4"/>
      <queryTableField id="5" name="VENDEUR" tableColumnId="5"/>
      <queryTableField id="6" name="MONTANT" tableColumnId="6"/>
      <queryTableField id="8" dataBound="0" tableColumnId="8"/>
      <queryTableField id="7" dataBound="0" tableColumnId="7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actures2008.accdb_1" connectionId="2" xr16:uid="{E11E864C-68A3-46C7-805D-992A846D21EE}" autoFormatId="16" applyNumberFormats="0" applyBorderFormats="0" applyFontFormats="0" applyPatternFormats="0" applyAlignmentFormats="0" applyWidthHeightFormats="0">
  <queryTableRefresh nextId="7">
    <queryTableFields count="6">
      <queryTableField id="1" name="CODE_CLIENT" tableColumnId="1"/>
      <queryTableField id="2" name="NOM_CLIENT" tableColumnId="2"/>
      <queryTableField id="3" name="CODE_POSTAL" tableColumnId="3"/>
      <queryTableField id="4" name="VILLE_CLIENT" tableColumnId="4"/>
      <queryTableField id="5" name="ADRESSE_CLIENT" tableColumnId="5"/>
      <queryTableField id="6" name="TEL_CLIENT" tableColumnId="6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actures2008.accdb" connectionId="3" xr16:uid="{BB9ABC39-FC5F-4DA3-86FA-B2397F28B025}" autoFormatId="16" applyNumberFormats="0" applyBorderFormats="0" applyFontFormats="0" applyPatternFormats="0" applyAlignmentFormats="0" applyWidthHeightFormats="0">
  <queryTableRefresh nextId="5">
    <queryTableFields count="4">
      <queryTableField id="1" name="VENDEUR" tableColumnId="1"/>
      <queryTableField id="2" name="NOM_VENDEUR" tableColumnId="2"/>
      <queryTableField id="3" name="DATE_EMB" tableColumnId="3"/>
      <queryTableField id="4" name="DATE_NAIS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136A615-B391-4C4F-9223-6AF8AB3655F6}" name="Tableau_Factures2008.accdb" displayName="Tableau_Factures2008.accdb" ref="A1:H48" tableType="queryTable" totalsRowShown="0">
  <autoFilter ref="A1:H48" xr:uid="{9642DD14-5FD8-4BAE-82AA-8382C2BE0DDA}"/>
  <sortState ref="A2:H48">
    <sortCondition ref="B2:B48"/>
  </sortState>
  <tableColumns count="8">
    <tableColumn id="1" xr3:uid="{9498F6BA-DC81-4301-A849-7DC41E516DCD}" uniqueName="1" name="CODE_FACTURE" queryTableFieldId="1"/>
    <tableColumn id="2" xr3:uid="{0E22EA67-DF5B-48EC-9168-C3041B1EAD5D}" uniqueName="2" name="DATE_FACTURE" queryTableFieldId="2" dataDxfId="5"/>
    <tableColumn id="3" xr3:uid="{E5D47402-9279-4149-8C0A-18A90D3452CC}" uniqueName="3" name="CODE_CLIENT" queryTableFieldId="3"/>
    <tableColumn id="4" xr3:uid="{371D62D4-8F9C-4AAF-AF95-E76A02B05C06}" uniqueName="4" name="SECTEUR" queryTableFieldId="4"/>
    <tableColumn id="5" xr3:uid="{31506FB0-D8B0-4CF2-8E86-D33185022E47}" uniqueName="5" name="VENDEUR" queryTableFieldId="5"/>
    <tableColumn id="6" xr3:uid="{7F4FB087-DB4E-451B-AE9D-3DC7A38BC582}" uniqueName="6" name="MONTANT" queryTableFieldId="6"/>
    <tableColumn id="8" xr3:uid="{2840FD60-2C5F-49F3-9E5D-101BB32A81BD}" uniqueName="8" name="TVA" queryTableFieldId="8" dataCellStyle="Monétaire">
      <calculatedColumnFormula>$F2*tva</calculatedColumnFormula>
    </tableColumn>
    <tableColumn id="7" xr3:uid="{3113A939-3C73-4264-B77B-9095E3E88C42}" uniqueName="7" name="MONTANT TTC" queryTableFieldId="7" dataDxfId="4" dataCellStyle="Monétaire">
      <calculatedColumnFormula>$G2+$F2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4C7EA4A-9A64-4643-AEF2-B09F73466DD4}" name="Tableau_Factures2008.accdb_1" displayName="Tableau_Factures2008.accdb_1" ref="A1:F23" tableType="queryTable" totalsRowShown="0">
  <autoFilter ref="A1:F23" xr:uid="{3278BB6C-CDEC-4724-9928-0638B7937253}"/>
  <tableColumns count="6">
    <tableColumn id="1" xr3:uid="{26204379-63C3-478C-B453-A995628ACD6E}" uniqueName="1" name="CODE_CLIENT" queryTableFieldId="1"/>
    <tableColumn id="2" xr3:uid="{695D9412-6304-4468-BF73-8CD69AF9F4AA}" uniqueName="2" name="NOM_CLIENT" queryTableFieldId="2"/>
    <tableColumn id="3" xr3:uid="{67C3A8E7-FBAD-4A87-B697-C9466CD73095}" uniqueName="3" name="CODE_POSTAL" queryTableFieldId="3"/>
    <tableColumn id="4" xr3:uid="{400B5D1C-6C49-4860-A32E-DA52089CCF8C}" uniqueName="4" name="VILLE_CLIENT" queryTableFieldId="4"/>
    <tableColumn id="5" xr3:uid="{8E3FDDBC-79F8-4202-B068-6002BC07A266}" uniqueName="5" name="ADRESSE_CLIENT" queryTableFieldId="5"/>
    <tableColumn id="6" xr3:uid="{C7507B50-6442-493C-B5C6-25BFB3FC13C3}" uniqueName="6" name="TEL_CLIENT" queryTableFieldId="6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0042349-4A9A-42E1-9891-30861026409A}" name="Tableau_Factures2008.accdb4" displayName="Tableau_Factures2008.accdb4" ref="A1:D4" tableType="queryTable" totalsRowShown="0">
  <autoFilter ref="A1:D4" xr:uid="{27BC6D80-C227-4E78-BC75-45B7B13BC04B}"/>
  <tableColumns count="4">
    <tableColumn id="1" xr3:uid="{87A24F24-262C-462C-822F-924F78E5BDDD}" uniqueName="1" name="VENDEUR" queryTableFieldId="1"/>
    <tableColumn id="2" xr3:uid="{CE4F3546-9420-4560-B806-E5522EEABBED}" uniqueName="2" name="NOM_VENDEUR" queryTableFieldId="2"/>
    <tableColumn id="3" xr3:uid="{19B2371D-7437-44ED-B393-6C4C40FA9BFF}" uniqueName="3" name="DATE_EMB" queryTableFieldId="3" dataDxfId="3"/>
    <tableColumn id="4" xr3:uid="{D0935542-BFD7-4FCD-B8F1-F5091578FE12}" uniqueName="4" name="DATE_NAIS" queryTableFieldId="4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501A5-F51C-4E38-B266-AFE019A083D7}">
  <dimension ref="A1:L48"/>
  <sheetViews>
    <sheetView workbookViewId="0">
      <selection activeCell="A2" sqref="A2"/>
    </sheetView>
  </sheetViews>
  <sheetFormatPr baseColWidth="10" defaultRowHeight="15" x14ac:dyDescent="0.25"/>
  <cols>
    <col min="1" max="1" width="17.140625" bestFit="1" customWidth="1"/>
    <col min="2" max="2" width="16.85546875" bestFit="1" customWidth="1"/>
    <col min="3" max="3" width="15.140625" bestFit="1" customWidth="1"/>
    <col min="4" max="4" width="14.28515625" bestFit="1" customWidth="1"/>
    <col min="5" max="5" width="11.85546875" bestFit="1" customWidth="1"/>
    <col min="6" max="6" width="14" customWidth="1"/>
    <col min="7" max="7" width="12.7109375" style="4" customWidth="1"/>
    <col min="8" max="8" width="17.5703125" style="4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4" t="s">
        <v>201</v>
      </c>
      <c r="H1" s="4" t="s">
        <v>202</v>
      </c>
      <c r="K1" s="3" t="s">
        <v>201</v>
      </c>
      <c r="L1" s="2">
        <v>0.2</v>
      </c>
    </row>
    <row r="2" spans="1:12" x14ac:dyDescent="0.25">
      <c r="A2" t="s">
        <v>6</v>
      </c>
      <c r="B2" s="1">
        <v>39450</v>
      </c>
      <c r="C2" t="s">
        <v>7</v>
      </c>
      <c r="D2" t="s">
        <v>8</v>
      </c>
      <c r="E2" t="s">
        <v>9</v>
      </c>
      <c r="F2">
        <v>203.86</v>
      </c>
      <c r="G2" s="4">
        <f t="shared" ref="G2:G48" si="0">$F2*tva</f>
        <v>40.772000000000006</v>
      </c>
      <c r="H2" s="4">
        <f t="shared" ref="H2:H48" si="1">$G2+$F2</f>
        <v>244.63200000000001</v>
      </c>
    </row>
    <row r="3" spans="1:12" x14ac:dyDescent="0.25">
      <c r="A3" t="s">
        <v>10</v>
      </c>
      <c r="B3" s="1">
        <v>39451</v>
      </c>
      <c r="C3" t="s">
        <v>11</v>
      </c>
      <c r="D3" t="s">
        <v>12</v>
      </c>
      <c r="E3" t="s">
        <v>9</v>
      </c>
      <c r="F3">
        <v>391.28</v>
      </c>
      <c r="G3" s="4">
        <f t="shared" si="0"/>
        <v>78.256</v>
      </c>
      <c r="H3" s="4">
        <f t="shared" si="1"/>
        <v>469.53599999999994</v>
      </c>
    </row>
    <row r="4" spans="1:12" x14ac:dyDescent="0.25">
      <c r="A4" t="s">
        <v>13</v>
      </c>
      <c r="B4" s="1">
        <v>39455</v>
      </c>
      <c r="C4" t="s">
        <v>7</v>
      </c>
      <c r="D4" t="s">
        <v>12</v>
      </c>
      <c r="E4" t="s">
        <v>14</v>
      </c>
      <c r="F4">
        <v>739.83</v>
      </c>
      <c r="G4" s="4">
        <f t="shared" si="0"/>
        <v>147.96600000000001</v>
      </c>
      <c r="H4" s="4">
        <f t="shared" si="1"/>
        <v>887.79600000000005</v>
      </c>
    </row>
    <row r="5" spans="1:12" x14ac:dyDescent="0.25">
      <c r="A5" t="s">
        <v>15</v>
      </c>
      <c r="B5" s="1">
        <v>39464</v>
      </c>
      <c r="C5" t="s">
        <v>16</v>
      </c>
      <c r="D5" t="s">
        <v>12</v>
      </c>
      <c r="E5" t="s">
        <v>17</v>
      </c>
      <c r="F5">
        <v>606.66</v>
      </c>
      <c r="G5" s="4">
        <f t="shared" si="0"/>
        <v>121.33199999999999</v>
      </c>
      <c r="H5" s="4">
        <f t="shared" si="1"/>
        <v>727.99199999999996</v>
      </c>
    </row>
    <row r="6" spans="1:12" x14ac:dyDescent="0.25">
      <c r="A6" t="s">
        <v>18</v>
      </c>
      <c r="B6" s="1">
        <v>39473</v>
      </c>
      <c r="C6" t="s">
        <v>19</v>
      </c>
      <c r="D6" t="s">
        <v>8</v>
      </c>
      <c r="E6" t="s">
        <v>9</v>
      </c>
      <c r="F6">
        <v>739.83</v>
      </c>
      <c r="G6" s="4">
        <f t="shared" si="0"/>
        <v>147.96600000000001</v>
      </c>
      <c r="H6" s="4">
        <f t="shared" si="1"/>
        <v>887.79600000000005</v>
      </c>
    </row>
    <row r="7" spans="1:12" x14ac:dyDescent="0.25">
      <c r="A7" t="s">
        <v>20</v>
      </c>
      <c r="B7" s="1">
        <v>39482</v>
      </c>
      <c r="C7" t="s">
        <v>21</v>
      </c>
      <c r="D7" t="s">
        <v>12</v>
      </c>
      <c r="E7" t="s">
        <v>14</v>
      </c>
      <c r="F7">
        <v>374.84</v>
      </c>
      <c r="G7" s="4">
        <f t="shared" si="0"/>
        <v>74.968000000000004</v>
      </c>
      <c r="H7" s="4">
        <f t="shared" si="1"/>
        <v>449.80799999999999</v>
      </c>
    </row>
    <row r="8" spans="1:12" x14ac:dyDescent="0.25">
      <c r="A8" t="s">
        <v>22</v>
      </c>
      <c r="B8" s="1">
        <v>39491</v>
      </c>
      <c r="C8" t="s">
        <v>23</v>
      </c>
      <c r="D8" t="s">
        <v>12</v>
      </c>
      <c r="E8" t="s">
        <v>14</v>
      </c>
      <c r="F8">
        <v>935.47</v>
      </c>
      <c r="G8" s="4">
        <f t="shared" si="0"/>
        <v>187.09400000000002</v>
      </c>
      <c r="H8" s="4">
        <f t="shared" si="1"/>
        <v>1122.5640000000001</v>
      </c>
    </row>
    <row r="9" spans="1:12" x14ac:dyDescent="0.25">
      <c r="A9" t="s">
        <v>24</v>
      </c>
      <c r="B9" s="1">
        <v>39500</v>
      </c>
      <c r="C9" t="s">
        <v>25</v>
      </c>
      <c r="D9" t="s">
        <v>12</v>
      </c>
      <c r="E9" t="s">
        <v>9</v>
      </c>
      <c r="F9">
        <v>677.36</v>
      </c>
      <c r="G9" s="4">
        <f t="shared" si="0"/>
        <v>135.47200000000001</v>
      </c>
      <c r="H9" s="4">
        <f t="shared" si="1"/>
        <v>812.83199999999999</v>
      </c>
    </row>
    <row r="10" spans="1:12" x14ac:dyDescent="0.25">
      <c r="A10" t="s">
        <v>26</v>
      </c>
      <c r="B10" s="1">
        <v>39510</v>
      </c>
      <c r="C10" t="s">
        <v>27</v>
      </c>
      <c r="D10" t="s">
        <v>8</v>
      </c>
      <c r="E10" t="s">
        <v>9</v>
      </c>
      <c r="F10">
        <v>935.47</v>
      </c>
      <c r="G10" s="4">
        <f t="shared" si="0"/>
        <v>187.09400000000002</v>
      </c>
      <c r="H10" s="4">
        <f t="shared" si="1"/>
        <v>1122.5640000000001</v>
      </c>
    </row>
    <row r="11" spans="1:12" x14ac:dyDescent="0.25">
      <c r="A11" t="s">
        <v>28</v>
      </c>
      <c r="B11" s="1">
        <v>39519</v>
      </c>
      <c r="C11" t="s">
        <v>29</v>
      </c>
      <c r="D11" t="s">
        <v>12</v>
      </c>
      <c r="E11" t="s">
        <v>9</v>
      </c>
      <c r="F11">
        <v>752.98</v>
      </c>
      <c r="G11" s="4">
        <f t="shared" si="0"/>
        <v>150.596</v>
      </c>
      <c r="H11" s="4">
        <f t="shared" si="1"/>
        <v>903.57600000000002</v>
      </c>
    </row>
    <row r="12" spans="1:12" x14ac:dyDescent="0.25">
      <c r="A12" t="s">
        <v>30</v>
      </c>
      <c r="B12" s="1">
        <v>39528</v>
      </c>
      <c r="C12" t="s">
        <v>31</v>
      </c>
      <c r="D12" t="s">
        <v>8</v>
      </c>
      <c r="E12" t="s">
        <v>9</v>
      </c>
      <c r="F12">
        <v>348.55</v>
      </c>
      <c r="G12" s="4">
        <f t="shared" si="0"/>
        <v>69.710000000000008</v>
      </c>
      <c r="H12" s="4">
        <f t="shared" si="1"/>
        <v>418.26</v>
      </c>
    </row>
    <row r="13" spans="1:12" x14ac:dyDescent="0.25">
      <c r="A13" t="s">
        <v>32</v>
      </c>
      <c r="B13" s="1">
        <v>39538</v>
      </c>
      <c r="C13" t="s">
        <v>33</v>
      </c>
      <c r="D13" t="s">
        <v>8</v>
      </c>
      <c r="E13" t="s">
        <v>17</v>
      </c>
      <c r="F13">
        <v>752.98</v>
      </c>
      <c r="G13" s="4">
        <f t="shared" si="0"/>
        <v>150.596</v>
      </c>
      <c r="H13" s="4">
        <f t="shared" si="1"/>
        <v>903.57600000000002</v>
      </c>
    </row>
    <row r="14" spans="1:12" x14ac:dyDescent="0.25">
      <c r="A14" t="s">
        <v>34</v>
      </c>
      <c r="B14" s="1">
        <v>39547</v>
      </c>
      <c r="C14" t="s">
        <v>7</v>
      </c>
      <c r="D14" t="s">
        <v>12</v>
      </c>
      <c r="E14" t="s">
        <v>9</v>
      </c>
      <c r="F14">
        <v>935.47</v>
      </c>
      <c r="G14" s="4">
        <f t="shared" si="0"/>
        <v>187.09400000000002</v>
      </c>
      <c r="H14" s="4">
        <f t="shared" si="1"/>
        <v>1122.5640000000001</v>
      </c>
    </row>
    <row r="15" spans="1:12" x14ac:dyDescent="0.25">
      <c r="A15" t="s">
        <v>35</v>
      </c>
      <c r="B15" s="1">
        <v>39556</v>
      </c>
      <c r="C15" t="s">
        <v>36</v>
      </c>
      <c r="D15" t="s">
        <v>12</v>
      </c>
      <c r="E15" t="s">
        <v>14</v>
      </c>
      <c r="F15">
        <v>917.38</v>
      </c>
      <c r="G15" s="4">
        <f t="shared" si="0"/>
        <v>183.476</v>
      </c>
      <c r="H15" s="4">
        <f t="shared" si="1"/>
        <v>1100.856</v>
      </c>
    </row>
    <row r="16" spans="1:12" x14ac:dyDescent="0.25">
      <c r="A16" t="s">
        <v>37</v>
      </c>
      <c r="B16" s="1">
        <v>39566</v>
      </c>
      <c r="C16" t="s">
        <v>38</v>
      </c>
      <c r="D16" t="s">
        <v>8</v>
      </c>
      <c r="E16" t="s">
        <v>14</v>
      </c>
      <c r="F16">
        <v>752.98</v>
      </c>
      <c r="G16" s="4">
        <f t="shared" si="0"/>
        <v>150.596</v>
      </c>
      <c r="H16" s="4">
        <f t="shared" si="1"/>
        <v>903.57600000000002</v>
      </c>
    </row>
    <row r="17" spans="1:8" x14ac:dyDescent="0.25">
      <c r="A17" t="s">
        <v>39</v>
      </c>
      <c r="B17" s="1">
        <v>39575</v>
      </c>
      <c r="C17" t="s">
        <v>40</v>
      </c>
      <c r="D17" t="s">
        <v>8</v>
      </c>
      <c r="E17" t="s">
        <v>9</v>
      </c>
      <c r="F17">
        <v>1147.55</v>
      </c>
      <c r="G17" s="4">
        <f t="shared" si="0"/>
        <v>229.51</v>
      </c>
      <c r="H17" s="4">
        <f t="shared" si="1"/>
        <v>1377.06</v>
      </c>
    </row>
    <row r="18" spans="1:8" x14ac:dyDescent="0.25">
      <c r="A18" t="s">
        <v>41</v>
      </c>
      <c r="B18" s="1">
        <v>39584</v>
      </c>
      <c r="C18" t="s">
        <v>42</v>
      </c>
      <c r="D18" t="s">
        <v>12</v>
      </c>
      <c r="E18" t="s">
        <v>14</v>
      </c>
      <c r="F18">
        <v>2250.7199999999998</v>
      </c>
      <c r="G18" s="4">
        <f t="shared" si="0"/>
        <v>450.14400000000001</v>
      </c>
      <c r="H18" s="4">
        <f t="shared" si="1"/>
        <v>2700.8639999999996</v>
      </c>
    </row>
    <row r="19" spans="1:8" x14ac:dyDescent="0.25">
      <c r="A19" t="s">
        <v>43</v>
      </c>
      <c r="B19" s="1">
        <v>39602</v>
      </c>
      <c r="C19" t="s">
        <v>44</v>
      </c>
      <c r="D19" t="s">
        <v>12</v>
      </c>
      <c r="E19" t="s">
        <v>14</v>
      </c>
      <c r="F19">
        <v>7432.82</v>
      </c>
      <c r="G19" s="4">
        <f t="shared" si="0"/>
        <v>1486.5640000000001</v>
      </c>
      <c r="H19" s="4">
        <f t="shared" si="1"/>
        <v>8919.384</v>
      </c>
    </row>
    <row r="20" spans="1:8" x14ac:dyDescent="0.25">
      <c r="A20" t="s">
        <v>45</v>
      </c>
      <c r="B20" s="1">
        <v>39611</v>
      </c>
      <c r="C20" t="s">
        <v>46</v>
      </c>
      <c r="D20" t="s">
        <v>8</v>
      </c>
      <c r="E20" t="s">
        <v>9</v>
      </c>
      <c r="F20">
        <v>1039.05</v>
      </c>
      <c r="G20" s="4">
        <f t="shared" si="0"/>
        <v>207.81</v>
      </c>
      <c r="H20" s="4">
        <f t="shared" si="1"/>
        <v>1246.8599999999999</v>
      </c>
    </row>
    <row r="21" spans="1:8" x14ac:dyDescent="0.25">
      <c r="A21" t="s">
        <v>47</v>
      </c>
      <c r="B21" s="1">
        <v>39620</v>
      </c>
      <c r="C21" t="s">
        <v>38</v>
      </c>
      <c r="D21" t="s">
        <v>12</v>
      </c>
      <c r="E21" t="s">
        <v>17</v>
      </c>
      <c r="F21">
        <v>3659.69</v>
      </c>
      <c r="G21" s="4">
        <f t="shared" si="0"/>
        <v>731.9380000000001</v>
      </c>
      <c r="H21" s="4">
        <f t="shared" si="1"/>
        <v>4391.6280000000006</v>
      </c>
    </row>
    <row r="22" spans="1:8" x14ac:dyDescent="0.25">
      <c r="A22" t="s">
        <v>48</v>
      </c>
      <c r="B22" s="1">
        <v>39629</v>
      </c>
      <c r="C22" t="s">
        <v>38</v>
      </c>
      <c r="D22" t="s">
        <v>12</v>
      </c>
      <c r="E22" t="s">
        <v>9</v>
      </c>
      <c r="F22">
        <v>1459.92</v>
      </c>
      <c r="G22" s="4">
        <f t="shared" si="0"/>
        <v>291.98400000000004</v>
      </c>
      <c r="H22" s="4">
        <f t="shared" si="1"/>
        <v>1751.904</v>
      </c>
    </row>
    <row r="23" spans="1:8" x14ac:dyDescent="0.25">
      <c r="A23" t="s">
        <v>49</v>
      </c>
      <c r="B23" s="1">
        <v>39629</v>
      </c>
      <c r="C23" t="s">
        <v>38</v>
      </c>
      <c r="D23" t="s">
        <v>12</v>
      </c>
      <c r="E23" t="s">
        <v>14</v>
      </c>
      <c r="F23">
        <v>7541.33</v>
      </c>
      <c r="G23" s="4">
        <f t="shared" si="0"/>
        <v>1508.2660000000001</v>
      </c>
      <c r="H23" s="4">
        <f t="shared" si="1"/>
        <v>9049.5959999999995</v>
      </c>
    </row>
    <row r="24" spans="1:8" x14ac:dyDescent="0.25">
      <c r="A24" t="s">
        <v>50</v>
      </c>
      <c r="B24" s="1">
        <v>39629</v>
      </c>
      <c r="C24" t="s">
        <v>38</v>
      </c>
      <c r="D24" t="s">
        <v>8</v>
      </c>
      <c r="E24" t="s">
        <v>9</v>
      </c>
      <c r="F24">
        <v>527.75</v>
      </c>
      <c r="G24" s="4">
        <f t="shared" si="0"/>
        <v>105.55000000000001</v>
      </c>
      <c r="H24" s="4">
        <f t="shared" si="1"/>
        <v>633.29999999999995</v>
      </c>
    </row>
    <row r="25" spans="1:8" x14ac:dyDescent="0.25">
      <c r="A25" t="s">
        <v>51</v>
      </c>
      <c r="B25" s="1">
        <v>39629</v>
      </c>
      <c r="C25" t="s">
        <v>52</v>
      </c>
      <c r="D25" t="s">
        <v>12</v>
      </c>
      <c r="E25" t="s">
        <v>17</v>
      </c>
      <c r="F25">
        <v>9367.8700000000008</v>
      </c>
      <c r="G25" s="4">
        <f t="shared" si="0"/>
        <v>1873.5740000000003</v>
      </c>
      <c r="H25" s="4">
        <f t="shared" si="1"/>
        <v>11241.444000000001</v>
      </c>
    </row>
    <row r="26" spans="1:8" x14ac:dyDescent="0.25">
      <c r="A26" t="s">
        <v>53</v>
      </c>
      <c r="B26" s="1">
        <v>39629</v>
      </c>
      <c r="C26" t="s">
        <v>54</v>
      </c>
      <c r="D26" t="s">
        <v>12</v>
      </c>
      <c r="E26" t="s">
        <v>14</v>
      </c>
      <c r="F26">
        <v>7853.7</v>
      </c>
      <c r="G26" s="4">
        <f t="shared" si="0"/>
        <v>1570.74</v>
      </c>
      <c r="H26" s="4">
        <f t="shared" si="1"/>
        <v>9424.44</v>
      </c>
    </row>
    <row r="27" spans="1:8" x14ac:dyDescent="0.25">
      <c r="A27" t="s">
        <v>55</v>
      </c>
      <c r="B27" s="1">
        <v>39638</v>
      </c>
      <c r="C27" t="s">
        <v>56</v>
      </c>
      <c r="D27" t="s">
        <v>12</v>
      </c>
      <c r="E27" t="s">
        <v>14</v>
      </c>
      <c r="F27">
        <v>923.97</v>
      </c>
      <c r="G27" s="4">
        <f t="shared" si="0"/>
        <v>184.79400000000001</v>
      </c>
      <c r="H27" s="4">
        <f t="shared" si="1"/>
        <v>1108.7640000000001</v>
      </c>
    </row>
    <row r="28" spans="1:8" x14ac:dyDescent="0.25">
      <c r="A28" t="s">
        <v>57</v>
      </c>
      <c r="B28" s="1">
        <v>39638</v>
      </c>
      <c r="C28" t="s">
        <v>58</v>
      </c>
      <c r="D28" t="s">
        <v>8</v>
      </c>
      <c r="E28" t="s">
        <v>9</v>
      </c>
      <c r="F28">
        <v>425.81</v>
      </c>
      <c r="G28" s="4">
        <f t="shared" si="0"/>
        <v>85.162000000000006</v>
      </c>
      <c r="H28" s="4">
        <f t="shared" si="1"/>
        <v>510.97199999999998</v>
      </c>
    </row>
    <row r="29" spans="1:8" x14ac:dyDescent="0.25">
      <c r="A29" t="s">
        <v>59</v>
      </c>
      <c r="B29" s="1">
        <v>39638</v>
      </c>
      <c r="C29" t="s">
        <v>58</v>
      </c>
      <c r="D29" t="s">
        <v>12</v>
      </c>
      <c r="E29" t="s">
        <v>14</v>
      </c>
      <c r="F29">
        <v>1607.89</v>
      </c>
      <c r="G29" s="4">
        <f t="shared" si="0"/>
        <v>321.57800000000003</v>
      </c>
      <c r="H29" s="4">
        <f t="shared" si="1"/>
        <v>1929.4680000000001</v>
      </c>
    </row>
    <row r="30" spans="1:8" x14ac:dyDescent="0.25">
      <c r="A30" t="s">
        <v>60</v>
      </c>
      <c r="B30" s="1">
        <v>39638</v>
      </c>
      <c r="C30" t="s">
        <v>61</v>
      </c>
      <c r="D30" t="s">
        <v>12</v>
      </c>
      <c r="E30" t="s">
        <v>9</v>
      </c>
      <c r="F30">
        <v>1436.91</v>
      </c>
      <c r="G30" s="4">
        <f t="shared" si="0"/>
        <v>287.38200000000001</v>
      </c>
      <c r="H30" s="4">
        <f t="shared" si="1"/>
        <v>1724.2920000000001</v>
      </c>
    </row>
    <row r="31" spans="1:8" x14ac:dyDescent="0.25">
      <c r="A31" t="s">
        <v>62</v>
      </c>
      <c r="B31" s="1">
        <v>39647</v>
      </c>
      <c r="C31" t="s">
        <v>40</v>
      </c>
      <c r="D31" t="s">
        <v>8</v>
      </c>
      <c r="E31" t="s">
        <v>17</v>
      </c>
      <c r="F31">
        <v>436.86</v>
      </c>
      <c r="G31" s="4">
        <f t="shared" si="0"/>
        <v>87.372000000000014</v>
      </c>
      <c r="H31" s="4">
        <f t="shared" si="1"/>
        <v>524.23199999999997</v>
      </c>
    </row>
    <row r="32" spans="1:8" x14ac:dyDescent="0.25">
      <c r="A32" t="s">
        <v>63</v>
      </c>
      <c r="B32" s="1">
        <v>39656</v>
      </c>
      <c r="C32" t="s">
        <v>42</v>
      </c>
      <c r="D32" t="s">
        <v>8</v>
      </c>
      <c r="E32" t="s">
        <v>9</v>
      </c>
      <c r="F32">
        <v>428.41</v>
      </c>
      <c r="G32" s="4">
        <f t="shared" si="0"/>
        <v>85.682000000000016</v>
      </c>
      <c r="H32" s="4">
        <f t="shared" si="1"/>
        <v>514.0920000000001</v>
      </c>
    </row>
    <row r="33" spans="1:8" x14ac:dyDescent="0.25">
      <c r="A33" t="s">
        <v>64</v>
      </c>
      <c r="B33" s="1">
        <v>39665</v>
      </c>
      <c r="C33" t="s">
        <v>44</v>
      </c>
      <c r="D33" t="s">
        <v>12</v>
      </c>
      <c r="E33" t="s">
        <v>14</v>
      </c>
      <c r="F33">
        <v>351.64</v>
      </c>
      <c r="G33" s="4">
        <f t="shared" si="0"/>
        <v>70.328000000000003</v>
      </c>
      <c r="H33" s="4">
        <f t="shared" si="1"/>
        <v>421.96799999999996</v>
      </c>
    </row>
    <row r="34" spans="1:8" x14ac:dyDescent="0.25">
      <c r="A34" t="s">
        <v>65</v>
      </c>
      <c r="B34" s="1">
        <v>39674</v>
      </c>
      <c r="C34" t="s">
        <v>46</v>
      </c>
      <c r="D34" t="s">
        <v>12</v>
      </c>
      <c r="E34" t="s">
        <v>17</v>
      </c>
      <c r="F34">
        <v>535.9</v>
      </c>
      <c r="G34" s="4">
        <f t="shared" si="0"/>
        <v>107.18</v>
      </c>
      <c r="H34" s="4">
        <f t="shared" si="1"/>
        <v>643.07999999999993</v>
      </c>
    </row>
    <row r="35" spans="1:8" x14ac:dyDescent="0.25">
      <c r="A35" t="s">
        <v>66</v>
      </c>
      <c r="B35" s="1">
        <v>39683</v>
      </c>
      <c r="C35" t="s">
        <v>38</v>
      </c>
      <c r="D35" t="s">
        <v>8</v>
      </c>
      <c r="E35" t="s">
        <v>9</v>
      </c>
      <c r="F35">
        <v>1051.0899999999999</v>
      </c>
      <c r="G35" s="4">
        <f t="shared" si="0"/>
        <v>210.21799999999999</v>
      </c>
      <c r="H35" s="4">
        <f t="shared" si="1"/>
        <v>1261.308</v>
      </c>
    </row>
    <row r="36" spans="1:8" x14ac:dyDescent="0.25">
      <c r="A36" t="s">
        <v>67</v>
      </c>
      <c r="B36" s="1">
        <v>39692</v>
      </c>
      <c r="C36" t="s">
        <v>38</v>
      </c>
      <c r="D36" t="s">
        <v>12</v>
      </c>
      <c r="E36" t="s">
        <v>17</v>
      </c>
      <c r="F36">
        <v>3471.13</v>
      </c>
      <c r="G36" s="4">
        <f t="shared" si="0"/>
        <v>694.22600000000011</v>
      </c>
      <c r="H36" s="4">
        <f t="shared" si="1"/>
        <v>4165.3559999999998</v>
      </c>
    </row>
    <row r="37" spans="1:8" x14ac:dyDescent="0.25">
      <c r="A37" t="s">
        <v>68</v>
      </c>
      <c r="B37" s="1">
        <v>39694</v>
      </c>
      <c r="C37" t="s">
        <v>38</v>
      </c>
      <c r="D37" t="s">
        <v>8</v>
      </c>
      <c r="E37" t="s">
        <v>9</v>
      </c>
      <c r="F37">
        <v>485.24</v>
      </c>
      <c r="G37" s="4">
        <f t="shared" si="0"/>
        <v>97.048000000000002</v>
      </c>
      <c r="H37" s="4">
        <f t="shared" si="1"/>
        <v>582.28800000000001</v>
      </c>
    </row>
    <row r="38" spans="1:8" x14ac:dyDescent="0.25">
      <c r="A38" t="s">
        <v>69</v>
      </c>
      <c r="B38" s="1">
        <v>39696</v>
      </c>
      <c r="C38" t="s">
        <v>38</v>
      </c>
      <c r="D38" t="s">
        <v>12</v>
      </c>
      <c r="E38" t="s">
        <v>14</v>
      </c>
      <c r="F38">
        <v>1709.07</v>
      </c>
      <c r="G38" s="4">
        <f t="shared" si="0"/>
        <v>341.81400000000002</v>
      </c>
      <c r="H38" s="4">
        <f t="shared" si="1"/>
        <v>2050.884</v>
      </c>
    </row>
    <row r="39" spans="1:8" x14ac:dyDescent="0.25">
      <c r="A39" t="s">
        <v>70</v>
      </c>
      <c r="B39" s="1">
        <v>39696</v>
      </c>
      <c r="C39" t="s">
        <v>52</v>
      </c>
      <c r="D39" t="s">
        <v>12</v>
      </c>
      <c r="E39" t="s">
        <v>9</v>
      </c>
      <c r="F39">
        <v>681.78</v>
      </c>
      <c r="G39" s="4">
        <f t="shared" si="0"/>
        <v>136.35599999999999</v>
      </c>
      <c r="H39" s="4">
        <f t="shared" si="1"/>
        <v>818.13599999999997</v>
      </c>
    </row>
    <row r="40" spans="1:8" x14ac:dyDescent="0.25">
      <c r="A40" t="s">
        <v>71</v>
      </c>
      <c r="B40" s="1">
        <v>39700</v>
      </c>
      <c r="C40" t="s">
        <v>40</v>
      </c>
      <c r="D40" t="s">
        <v>12</v>
      </c>
      <c r="E40" t="s">
        <v>9</v>
      </c>
      <c r="F40">
        <v>3521.8</v>
      </c>
      <c r="G40" s="4">
        <f t="shared" si="0"/>
        <v>704.36000000000013</v>
      </c>
      <c r="H40" s="4">
        <f t="shared" si="1"/>
        <v>4226.16</v>
      </c>
    </row>
    <row r="41" spans="1:8" x14ac:dyDescent="0.25">
      <c r="A41" t="s">
        <v>72</v>
      </c>
      <c r="B41" s="1">
        <v>39702</v>
      </c>
      <c r="C41" t="s">
        <v>42</v>
      </c>
      <c r="D41" t="s">
        <v>8</v>
      </c>
      <c r="E41" t="s">
        <v>14</v>
      </c>
      <c r="F41">
        <v>246.46</v>
      </c>
      <c r="G41" s="4">
        <f t="shared" si="0"/>
        <v>49.292000000000002</v>
      </c>
      <c r="H41" s="4">
        <f t="shared" si="1"/>
        <v>295.75200000000001</v>
      </c>
    </row>
    <row r="42" spans="1:8" x14ac:dyDescent="0.25">
      <c r="A42" t="s">
        <v>73</v>
      </c>
      <c r="B42" s="1">
        <v>39704</v>
      </c>
      <c r="C42" t="s">
        <v>44</v>
      </c>
      <c r="D42" t="s">
        <v>12</v>
      </c>
      <c r="E42" t="s">
        <v>17</v>
      </c>
      <c r="F42">
        <v>4374.79</v>
      </c>
      <c r="G42" s="4">
        <f t="shared" si="0"/>
        <v>874.95800000000008</v>
      </c>
      <c r="H42" s="4">
        <f t="shared" si="1"/>
        <v>5249.7479999999996</v>
      </c>
    </row>
    <row r="43" spans="1:8" x14ac:dyDescent="0.25">
      <c r="A43" t="s">
        <v>74</v>
      </c>
      <c r="B43" s="1">
        <v>39706</v>
      </c>
      <c r="C43" t="s">
        <v>46</v>
      </c>
      <c r="D43" t="s">
        <v>12</v>
      </c>
      <c r="E43" t="s">
        <v>14</v>
      </c>
      <c r="F43">
        <v>3667.68</v>
      </c>
      <c r="G43" s="4">
        <f t="shared" si="0"/>
        <v>733.53600000000006</v>
      </c>
      <c r="H43" s="4">
        <f t="shared" si="1"/>
        <v>4401.2160000000003</v>
      </c>
    </row>
    <row r="44" spans="1:8" x14ac:dyDescent="0.25">
      <c r="A44" t="s">
        <v>75</v>
      </c>
      <c r="B44" s="1">
        <v>39708</v>
      </c>
      <c r="C44" t="s">
        <v>38</v>
      </c>
      <c r="D44" t="s">
        <v>8</v>
      </c>
      <c r="E44" t="s">
        <v>9</v>
      </c>
      <c r="F44">
        <v>431.49</v>
      </c>
      <c r="G44" s="4">
        <f t="shared" si="0"/>
        <v>86.298000000000002</v>
      </c>
      <c r="H44" s="4">
        <f t="shared" si="1"/>
        <v>517.78800000000001</v>
      </c>
    </row>
    <row r="45" spans="1:8" x14ac:dyDescent="0.25">
      <c r="A45" t="s">
        <v>76</v>
      </c>
      <c r="B45" s="1">
        <v>39710</v>
      </c>
      <c r="C45" t="s">
        <v>38</v>
      </c>
      <c r="D45" t="s">
        <v>12</v>
      </c>
      <c r="E45" t="s">
        <v>9</v>
      </c>
      <c r="F45">
        <v>198.85</v>
      </c>
      <c r="G45" s="4">
        <f t="shared" si="0"/>
        <v>39.770000000000003</v>
      </c>
      <c r="H45" s="4">
        <f t="shared" si="1"/>
        <v>238.62</v>
      </c>
    </row>
    <row r="46" spans="1:8" x14ac:dyDescent="0.25">
      <c r="A46" t="s">
        <v>77</v>
      </c>
      <c r="B46" s="1">
        <v>39714</v>
      </c>
      <c r="C46" t="s">
        <v>38</v>
      </c>
      <c r="D46" t="s">
        <v>12</v>
      </c>
      <c r="E46" t="s">
        <v>17</v>
      </c>
      <c r="F46">
        <v>750.88</v>
      </c>
      <c r="G46" s="4">
        <f t="shared" si="0"/>
        <v>150.17600000000002</v>
      </c>
      <c r="H46" s="4">
        <f t="shared" si="1"/>
        <v>901.05600000000004</v>
      </c>
    </row>
    <row r="47" spans="1:8" x14ac:dyDescent="0.25">
      <c r="A47" t="s">
        <v>78</v>
      </c>
      <c r="B47" s="1">
        <v>39716</v>
      </c>
      <c r="C47" t="s">
        <v>38</v>
      </c>
      <c r="D47" t="s">
        <v>12</v>
      </c>
      <c r="E47" t="s">
        <v>9</v>
      </c>
      <c r="F47">
        <v>671.04</v>
      </c>
      <c r="G47" s="4">
        <f t="shared" si="0"/>
        <v>134.208</v>
      </c>
      <c r="H47" s="4">
        <f t="shared" si="1"/>
        <v>805.24799999999993</v>
      </c>
    </row>
    <row r="48" spans="1:8" x14ac:dyDescent="0.25">
      <c r="A48" t="s">
        <v>79</v>
      </c>
      <c r="B48" s="1">
        <v>39718</v>
      </c>
      <c r="C48" t="s">
        <v>52</v>
      </c>
      <c r="D48" t="s">
        <v>8</v>
      </c>
      <c r="E48" t="s">
        <v>14</v>
      </c>
      <c r="F48">
        <v>204.01</v>
      </c>
      <c r="G48" s="4">
        <f t="shared" si="0"/>
        <v>40.802</v>
      </c>
      <c r="H48" s="4">
        <f t="shared" si="1"/>
        <v>244.81199999999998</v>
      </c>
    </row>
  </sheetData>
  <conditionalFormatting sqref="B1:B1048576">
    <cfRule type="cellIs" dxfId="1" priority="1" operator="between">
      <formula>39642</formula>
      <formula>39691</formula>
    </cfRule>
  </conditionalFormatting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C3647-6FD6-4406-B19B-0682AA3C709E}">
  <dimension ref="A1:F23"/>
  <sheetViews>
    <sheetView workbookViewId="0">
      <selection activeCell="A10" sqref="A10"/>
    </sheetView>
  </sheetViews>
  <sheetFormatPr baseColWidth="10" defaultRowHeight="15" x14ac:dyDescent="0.25"/>
  <cols>
    <col min="1" max="1" width="15.140625" bestFit="1" customWidth="1"/>
    <col min="2" max="2" width="19.5703125" bestFit="1" customWidth="1"/>
    <col min="3" max="3" width="15.85546875" bestFit="1" customWidth="1"/>
    <col min="4" max="4" width="19.42578125" bestFit="1" customWidth="1"/>
    <col min="5" max="5" width="30.85546875" bestFit="1" customWidth="1"/>
    <col min="6" max="6" width="13.140625" bestFit="1" customWidth="1"/>
  </cols>
  <sheetData>
    <row r="1" spans="1:6" x14ac:dyDescent="0.25">
      <c r="A1" t="s">
        <v>2</v>
      </c>
      <c r="B1" t="s">
        <v>80</v>
      </c>
      <c r="C1" t="s">
        <v>81</v>
      </c>
      <c r="D1" t="s">
        <v>82</v>
      </c>
      <c r="E1" t="s">
        <v>83</v>
      </c>
      <c r="F1" t="s">
        <v>84</v>
      </c>
    </row>
    <row r="2" spans="1:6" x14ac:dyDescent="0.25">
      <c r="A2" t="s">
        <v>29</v>
      </c>
      <c r="B2" t="s">
        <v>85</v>
      </c>
      <c r="C2" t="s">
        <v>86</v>
      </c>
      <c r="D2" t="s">
        <v>87</v>
      </c>
      <c r="E2" t="s">
        <v>88</v>
      </c>
      <c r="F2" t="s">
        <v>89</v>
      </c>
    </row>
    <row r="3" spans="1:6" x14ac:dyDescent="0.25">
      <c r="A3" t="s">
        <v>21</v>
      </c>
      <c r="B3" t="s">
        <v>90</v>
      </c>
      <c r="C3" t="s">
        <v>91</v>
      </c>
      <c r="D3" t="s">
        <v>92</v>
      </c>
      <c r="E3" t="s">
        <v>93</v>
      </c>
      <c r="F3" t="s">
        <v>94</v>
      </c>
    </row>
    <row r="4" spans="1:6" x14ac:dyDescent="0.25">
      <c r="A4" t="s">
        <v>27</v>
      </c>
      <c r="B4" t="s">
        <v>95</v>
      </c>
      <c r="C4" t="s">
        <v>96</v>
      </c>
      <c r="D4" t="s">
        <v>97</v>
      </c>
      <c r="E4" t="s">
        <v>98</v>
      </c>
      <c r="F4" t="s">
        <v>99</v>
      </c>
    </row>
    <row r="5" spans="1:6" x14ac:dyDescent="0.25">
      <c r="A5" t="s">
        <v>33</v>
      </c>
      <c r="B5" t="s">
        <v>100</v>
      </c>
      <c r="C5" t="s">
        <v>101</v>
      </c>
      <c r="D5" t="s">
        <v>102</v>
      </c>
      <c r="E5" t="s">
        <v>103</v>
      </c>
      <c r="F5" t="s">
        <v>104</v>
      </c>
    </row>
    <row r="6" spans="1:6" x14ac:dyDescent="0.25">
      <c r="A6" t="s">
        <v>25</v>
      </c>
      <c r="B6" t="s">
        <v>105</v>
      </c>
      <c r="C6" t="s">
        <v>106</v>
      </c>
      <c r="D6" t="s">
        <v>107</v>
      </c>
      <c r="E6" t="s">
        <v>108</v>
      </c>
      <c r="F6" t="s">
        <v>109</v>
      </c>
    </row>
    <row r="7" spans="1:6" x14ac:dyDescent="0.25">
      <c r="A7" t="s">
        <v>58</v>
      </c>
      <c r="B7" t="s">
        <v>110</v>
      </c>
      <c r="C7" t="s">
        <v>111</v>
      </c>
      <c r="D7" t="s">
        <v>112</v>
      </c>
      <c r="E7" t="s">
        <v>113</v>
      </c>
      <c r="F7" t="s">
        <v>114</v>
      </c>
    </row>
    <row r="8" spans="1:6" x14ac:dyDescent="0.25">
      <c r="A8" t="s">
        <v>61</v>
      </c>
      <c r="B8" t="s">
        <v>115</v>
      </c>
      <c r="C8" t="s">
        <v>116</v>
      </c>
      <c r="D8" t="s">
        <v>117</v>
      </c>
      <c r="E8" t="s">
        <v>118</v>
      </c>
      <c r="F8" t="s">
        <v>119</v>
      </c>
    </row>
    <row r="9" spans="1:6" x14ac:dyDescent="0.25">
      <c r="A9" t="s">
        <v>42</v>
      </c>
      <c r="B9" t="s">
        <v>120</v>
      </c>
      <c r="C9" t="s">
        <v>121</v>
      </c>
      <c r="D9" t="s">
        <v>122</v>
      </c>
      <c r="E9" t="s">
        <v>123</v>
      </c>
      <c r="F9" t="s">
        <v>124</v>
      </c>
    </row>
    <row r="10" spans="1:6" x14ac:dyDescent="0.25">
      <c r="A10" t="s">
        <v>38</v>
      </c>
      <c r="B10" t="s">
        <v>125</v>
      </c>
      <c r="C10" t="s">
        <v>126</v>
      </c>
      <c r="D10" t="s">
        <v>127</v>
      </c>
      <c r="E10" t="s">
        <v>128</v>
      </c>
      <c r="F10" t="s">
        <v>129</v>
      </c>
    </row>
    <row r="11" spans="1:6" x14ac:dyDescent="0.25">
      <c r="A11" t="s">
        <v>52</v>
      </c>
      <c r="B11" t="s">
        <v>130</v>
      </c>
      <c r="C11" t="s">
        <v>131</v>
      </c>
      <c r="D11" t="s">
        <v>132</v>
      </c>
      <c r="E11" t="s">
        <v>133</v>
      </c>
      <c r="F11" t="s">
        <v>134</v>
      </c>
    </row>
    <row r="12" spans="1:6" x14ac:dyDescent="0.25">
      <c r="A12" t="s">
        <v>54</v>
      </c>
      <c r="B12" t="s">
        <v>135</v>
      </c>
      <c r="C12" t="s">
        <v>136</v>
      </c>
      <c r="D12" t="s">
        <v>137</v>
      </c>
      <c r="E12" t="s">
        <v>138</v>
      </c>
      <c r="F12" t="s">
        <v>139</v>
      </c>
    </row>
    <row r="13" spans="1:6" x14ac:dyDescent="0.25">
      <c r="A13" t="s">
        <v>56</v>
      </c>
      <c r="B13" t="s">
        <v>140</v>
      </c>
      <c r="C13" t="s">
        <v>141</v>
      </c>
      <c r="D13" t="s">
        <v>142</v>
      </c>
      <c r="E13" t="s">
        <v>143</v>
      </c>
      <c r="F13" t="s">
        <v>144</v>
      </c>
    </row>
    <row r="14" spans="1:6" x14ac:dyDescent="0.25">
      <c r="A14" t="s">
        <v>44</v>
      </c>
      <c r="B14" t="s">
        <v>145</v>
      </c>
      <c r="C14" t="s">
        <v>146</v>
      </c>
      <c r="D14" t="s">
        <v>147</v>
      </c>
      <c r="E14" t="s">
        <v>148</v>
      </c>
      <c r="F14" t="s">
        <v>149</v>
      </c>
    </row>
    <row r="15" spans="1:6" x14ac:dyDescent="0.25">
      <c r="A15" t="s">
        <v>11</v>
      </c>
      <c r="B15" t="s">
        <v>150</v>
      </c>
      <c r="C15" t="s">
        <v>151</v>
      </c>
      <c r="D15" t="s">
        <v>152</v>
      </c>
      <c r="E15" t="s">
        <v>153</v>
      </c>
      <c r="F15" t="s">
        <v>154</v>
      </c>
    </row>
    <row r="16" spans="1:6" x14ac:dyDescent="0.25">
      <c r="A16" t="s">
        <v>7</v>
      </c>
      <c r="B16" t="s">
        <v>155</v>
      </c>
      <c r="C16" t="s">
        <v>156</v>
      </c>
      <c r="D16" t="s">
        <v>157</v>
      </c>
      <c r="E16" t="s">
        <v>158</v>
      </c>
      <c r="F16" t="s">
        <v>159</v>
      </c>
    </row>
    <row r="17" spans="1:6" x14ac:dyDescent="0.25">
      <c r="A17" t="s">
        <v>16</v>
      </c>
      <c r="B17" t="s">
        <v>160</v>
      </c>
      <c r="C17" t="s">
        <v>161</v>
      </c>
      <c r="D17" t="s">
        <v>162</v>
      </c>
      <c r="E17" t="s">
        <v>163</v>
      </c>
      <c r="F17" t="s">
        <v>164</v>
      </c>
    </row>
    <row r="18" spans="1:6" x14ac:dyDescent="0.25">
      <c r="A18" t="s">
        <v>46</v>
      </c>
      <c r="B18" t="s">
        <v>165</v>
      </c>
      <c r="C18" t="s">
        <v>166</v>
      </c>
      <c r="D18" t="s">
        <v>167</v>
      </c>
      <c r="E18" t="s">
        <v>168</v>
      </c>
      <c r="F18" t="s">
        <v>169</v>
      </c>
    </row>
    <row r="19" spans="1:6" x14ac:dyDescent="0.25">
      <c r="A19" t="s">
        <v>36</v>
      </c>
      <c r="B19" t="s">
        <v>170</v>
      </c>
      <c r="C19" t="s">
        <v>171</v>
      </c>
      <c r="D19" t="s">
        <v>172</v>
      </c>
      <c r="E19" t="s">
        <v>173</v>
      </c>
      <c r="F19" t="s">
        <v>174</v>
      </c>
    </row>
    <row r="20" spans="1:6" x14ac:dyDescent="0.25">
      <c r="A20" t="s">
        <v>31</v>
      </c>
      <c r="B20" t="s">
        <v>175</v>
      </c>
      <c r="C20" t="s">
        <v>176</v>
      </c>
      <c r="D20" t="s">
        <v>177</v>
      </c>
      <c r="E20" t="s">
        <v>178</v>
      </c>
      <c r="F20" t="s">
        <v>179</v>
      </c>
    </row>
    <row r="21" spans="1:6" x14ac:dyDescent="0.25">
      <c r="A21" t="s">
        <v>40</v>
      </c>
      <c r="B21" t="s">
        <v>180</v>
      </c>
      <c r="C21" t="s">
        <v>181</v>
      </c>
      <c r="D21" t="s">
        <v>182</v>
      </c>
      <c r="E21" t="s">
        <v>183</v>
      </c>
      <c r="F21" t="s">
        <v>184</v>
      </c>
    </row>
    <row r="22" spans="1:6" x14ac:dyDescent="0.25">
      <c r="A22" t="s">
        <v>23</v>
      </c>
      <c r="B22" t="s">
        <v>185</v>
      </c>
      <c r="C22" t="s">
        <v>186</v>
      </c>
      <c r="D22" t="s">
        <v>187</v>
      </c>
      <c r="E22" t="s">
        <v>188</v>
      </c>
      <c r="F22" t="s">
        <v>189</v>
      </c>
    </row>
    <row r="23" spans="1:6" x14ac:dyDescent="0.25">
      <c r="A23" t="s">
        <v>19</v>
      </c>
      <c r="B23" t="s">
        <v>190</v>
      </c>
      <c r="C23" t="s">
        <v>191</v>
      </c>
      <c r="D23" t="s">
        <v>192</v>
      </c>
      <c r="E23" t="s">
        <v>193</v>
      </c>
      <c r="F23" t="s">
        <v>194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C6FA4-BEC8-4B08-98DB-8520F7CF8E6E}">
  <dimension ref="A1:D4"/>
  <sheetViews>
    <sheetView workbookViewId="0"/>
  </sheetViews>
  <sheetFormatPr baseColWidth="10" defaultRowHeight="15" x14ac:dyDescent="0.25"/>
  <cols>
    <col min="1" max="1" width="11.85546875" bestFit="1" customWidth="1"/>
    <col min="2" max="2" width="17.5703125" bestFit="1" customWidth="1"/>
    <col min="3" max="3" width="12.85546875" bestFit="1" customWidth="1"/>
    <col min="4" max="4" width="13.140625" bestFit="1" customWidth="1"/>
  </cols>
  <sheetData>
    <row r="1" spans="1:4" x14ac:dyDescent="0.25">
      <c r="A1" t="s">
        <v>4</v>
      </c>
      <c r="B1" t="s">
        <v>195</v>
      </c>
      <c r="C1" t="s">
        <v>196</v>
      </c>
      <c r="D1" t="s">
        <v>197</v>
      </c>
    </row>
    <row r="2" spans="1:4" x14ac:dyDescent="0.25">
      <c r="A2" t="s">
        <v>9</v>
      </c>
      <c r="B2" t="s">
        <v>198</v>
      </c>
      <c r="C2" s="1">
        <v>39084</v>
      </c>
      <c r="D2" s="1">
        <v>31787</v>
      </c>
    </row>
    <row r="3" spans="1:4" x14ac:dyDescent="0.25">
      <c r="A3" t="s">
        <v>17</v>
      </c>
      <c r="B3" t="s">
        <v>199</v>
      </c>
      <c r="C3" s="1">
        <v>39326</v>
      </c>
      <c r="D3" s="1">
        <v>28176</v>
      </c>
    </row>
    <row r="4" spans="1:4" x14ac:dyDescent="0.25">
      <c r="A4" t="s">
        <v>14</v>
      </c>
      <c r="B4" t="s">
        <v>200</v>
      </c>
      <c r="C4" s="1">
        <v>39356</v>
      </c>
      <c r="D4" s="1">
        <v>32962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C9B13-A7EB-4BB1-950A-1F2EDCB8CF74}">
  <dimension ref="A1:C11"/>
  <sheetViews>
    <sheetView workbookViewId="0">
      <selection activeCell="A9" sqref="A9"/>
    </sheetView>
  </sheetViews>
  <sheetFormatPr baseColWidth="10" defaultRowHeight="15" x14ac:dyDescent="0.25"/>
  <cols>
    <col min="1" max="1" width="15" customWidth="1"/>
    <col min="2" max="2" width="11.85546875" bestFit="1" customWidth="1"/>
    <col min="3" max="3" width="15.140625" customWidth="1"/>
  </cols>
  <sheetData>
    <row r="1" spans="1:3" x14ac:dyDescent="0.25">
      <c r="A1" t="s">
        <v>206</v>
      </c>
      <c r="B1" s="4">
        <f>AVERAGE(Tableau_Factures2008.accdb[MONTANT])</f>
        <v>1701.234893617021</v>
      </c>
    </row>
    <row r="2" spans="1:3" x14ac:dyDescent="0.25">
      <c r="A2" t="s">
        <v>203</v>
      </c>
      <c r="B2">
        <f>COUNTA(Tableau_Factures2008.accdb[CODE_FACTURE])</f>
        <v>47</v>
      </c>
    </row>
    <row r="3" spans="1:3" x14ac:dyDescent="0.25">
      <c r="A3" t="s">
        <v>204</v>
      </c>
      <c r="B3" s="5">
        <f>SUM(Tableau_Factures2008.accdb[MONTANT TTC])</f>
        <v>95949.64800000003</v>
      </c>
    </row>
    <row r="4" spans="1:3" x14ac:dyDescent="0.25">
      <c r="A4" t="s">
        <v>205</v>
      </c>
      <c r="B4" s="5">
        <f>SUM(Tableau_Factures2008.accdb[TVA])</f>
        <v>15991.608000000004</v>
      </c>
    </row>
    <row r="6" spans="1:3" x14ac:dyDescent="0.25">
      <c r="B6" s="3" t="s">
        <v>8</v>
      </c>
      <c r="C6" s="3" t="s">
        <v>12</v>
      </c>
    </row>
    <row r="7" spans="1:3" x14ac:dyDescent="0.25">
      <c r="A7" t="s">
        <v>207</v>
      </c>
      <c r="B7">
        <f>COUNTIF(Factures!$D:$D,Statistiques!B6)</f>
        <v>17</v>
      </c>
      <c r="C7">
        <f>COUNTIF(Factures!$D:$D,Statistiques!C6)</f>
        <v>30</v>
      </c>
    </row>
    <row r="8" spans="1:3" x14ac:dyDescent="0.25">
      <c r="A8" t="s">
        <v>208</v>
      </c>
      <c r="B8" s="4">
        <f>SUMIF(Factures!$D:$D,B6,Factures!$H:$H)</f>
        <v>12188.868</v>
      </c>
      <c r="C8" s="4">
        <f>SUMIF(Factures!$D:$D,C6,Factures!$H:$H)</f>
        <v>83760.780000000013</v>
      </c>
    </row>
    <row r="9" spans="1:3" x14ac:dyDescent="0.25">
      <c r="A9" s="6"/>
    </row>
    <row r="11" spans="1:3" x14ac:dyDescent="0.25">
      <c r="B11" s="4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C6C58-9891-4333-A5E5-8E91AF377E6A}">
  <dimension ref="A1:H7"/>
  <sheetViews>
    <sheetView workbookViewId="0">
      <selection activeCell="C9" sqref="C9"/>
    </sheetView>
  </sheetViews>
  <sheetFormatPr baseColWidth="10" defaultRowHeight="15" x14ac:dyDescent="0.25"/>
  <cols>
    <col min="1" max="1" width="16.7109375" customWidth="1"/>
    <col min="2" max="2" width="15.7109375" customWidth="1"/>
    <col min="3" max="3" width="14.7109375" customWidth="1"/>
    <col min="4" max="4" width="15.5703125" customWidth="1"/>
    <col min="8" max="8" width="15.85546875" customWidth="1"/>
  </cols>
  <sheetData>
    <row r="1" spans="1:8" x14ac:dyDescent="0.25">
      <c r="A1" s="7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9" t="s">
        <v>201</v>
      </c>
      <c r="H1" s="10" t="s">
        <v>202</v>
      </c>
    </row>
    <row r="2" spans="1:8" x14ac:dyDescent="0.25">
      <c r="A2" s="11"/>
      <c r="B2" s="12"/>
      <c r="C2" s="12" t="s">
        <v>38</v>
      </c>
      <c r="D2" s="17" t="s">
        <v>12</v>
      </c>
      <c r="E2" s="12"/>
      <c r="F2" s="12"/>
      <c r="G2" s="12"/>
      <c r="H2" s="13"/>
    </row>
    <row r="3" spans="1:8" x14ac:dyDescent="0.25">
      <c r="A3" s="14"/>
      <c r="B3" s="15"/>
      <c r="C3" s="15"/>
      <c r="D3" s="15"/>
      <c r="E3" s="15"/>
      <c r="F3" s="15"/>
      <c r="G3" s="15"/>
      <c r="H3" s="16"/>
    </row>
    <row r="5" spans="1:8" x14ac:dyDescent="0.25">
      <c r="A5" t="s">
        <v>209</v>
      </c>
      <c r="B5" s="4">
        <f>DAVERAGE(Factures!A:H,H1,A1:H2)</f>
        <v>2919.2865000000002</v>
      </c>
    </row>
    <row r="6" spans="1:8" x14ac:dyDescent="0.25">
      <c r="A6" t="s">
        <v>210</v>
      </c>
      <c r="B6" s="4">
        <f>DSUM(Factures!A:H,H1,A1:H2)</f>
        <v>23354.292000000001</v>
      </c>
    </row>
    <row r="7" spans="1:8" x14ac:dyDescent="0.25">
      <c r="A7" t="s">
        <v>203</v>
      </c>
      <c r="B7">
        <f>DCOUNTA(Factures!A:H,A1,A1:H2)</f>
        <v>8</v>
      </c>
    </row>
  </sheetData>
  <conditionalFormatting sqref="B1">
    <cfRule type="cellIs" dxfId="0" priority="1" operator="between">
      <formula>39642</formula>
      <formula>39691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11A76-ECD4-48D2-9429-C45317E44F20}">
  <dimension ref="B2:M20"/>
  <sheetViews>
    <sheetView tabSelected="1" workbookViewId="0"/>
  </sheetViews>
  <sheetFormatPr baseColWidth="10" defaultRowHeight="15" x14ac:dyDescent="0.25"/>
  <cols>
    <col min="1" max="1" width="6.140625" customWidth="1"/>
    <col min="2" max="2" width="5.85546875" customWidth="1"/>
    <col min="3" max="3" width="12.140625" customWidth="1"/>
    <col min="4" max="4" width="13.5703125" customWidth="1"/>
    <col min="9" max="9" width="13.42578125" customWidth="1"/>
    <col min="11" max="11" width="12.42578125" customWidth="1"/>
    <col min="13" max="13" width="4.5703125" customWidth="1"/>
  </cols>
  <sheetData>
    <row r="2" spans="2:13" ht="15.75" thickBot="1" x14ac:dyDescent="0.3">
      <c r="B2" s="23"/>
      <c r="C2" s="24"/>
      <c r="D2" s="24"/>
      <c r="E2" s="24"/>
      <c r="F2" s="24"/>
      <c r="G2" s="24"/>
      <c r="H2" s="24"/>
      <c r="I2" s="24"/>
      <c r="J2" s="24"/>
      <c r="K2" s="24"/>
      <c r="L2" s="24"/>
      <c r="M2" s="25"/>
    </row>
    <row r="3" spans="2:13" ht="15.75" thickBot="1" x14ac:dyDescent="0.3">
      <c r="B3" s="26"/>
      <c r="C3" s="27" t="s">
        <v>212</v>
      </c>
      <c r="D3" s="18" t="s">
        <v>6</v>
      </c>
      <c r="E3" s="27"/>
      <c r="F3" s="27"/>
      <c r="G3" s="27"/>
      <c r="H3" s="27"/>
      <c r="I3" s="27"/>
      <c r="J3" s="27" t="s">
        <v>211</v>
      </c>
      <c r="K3" s="35">
        <f>VLOOKUP(D3,Factures!A:H,2,FALSE)</f>
        <v>39450</v>
      </c>
      <c r="L3" s="27"/>
      <c r="M3" s="28"/>
    </row>
    <row r="4" spans="2:13" x14ac:dyDescent="0.25">
      <c r="B4" s="26"/>
      <c r="C4" s="27"/>
      <c r="D4" s="27"/>
      <c r="E4" s="27"/>
      <c r="F4" s="27"/>
      <c r="G4" s="27"/>
      <c r="H4" s="27"/>
      <c r="I4" s="27"/>
      <c r="J4" s="27"/>
      <c r="K4" s="27"/>
      <c r="L4" s="27"/>
      <c r="M4" s="28"/>
    </row>
    <row r="5" spans="2:13" ht="15.75" thickBot="1" x14ac:dyDescent="0.3">
      <c r="B5" s="26"/>
      <c r="C5" s="27"/>
      <c r="D5" s="27" t="s">
        <v>213</v>
      </c>
      <c r="E5" s="27"/>
      <c r="F5" s="27"/>
      <c r="G5" s="27"/>
      <c r="H5" s="27"/>
      <c r="I5" s="27"/>
      <c r="J5" s="27"/>
      <c r="K5" s="27"/>
      <c r="L5" s="27"/>
      <c r="M5" s="28"/>
    </row>
    <row r="6" spans="2:13" ht="15.75" thickBot="1" x14ac:dyDescent="0.3">
      <c r="B6" s="26"/>
      <c r="C6" s="27"/>
      <c r="D6" s="19" t="str">
        <f>VLOOKUP(D3,Factures!A:H,4,FALSE)</f>
        <v>ELECTRICITE</v>
      </c>
      <c r="E6" s="20"/>
      <c r="F6" s="21"/>
      <c r="G6" s="27"/>
      <c r="H6" s="27"/>
      <c r="I6" s="27"/>
      <c r="J6" s="27"/>
      <c r="K6" s="27"/>
      <c r="L6" s="27"/>
      <c r="M6" s="28"/>
    </row>
    <row r="7" spans="2:13" x14ac:dyDescent="0.25">
      <c r="B7" s="26"/>
      <c r="C7" s="27"/>
      <c r="D7" s="27"/>
      <c r="E7" s="27"/>
      <c r="F7" s="27"/>
      <c r="G7" s="27"/>
      <c r="H7" s="27"/>
      <c r="I7" s="27"/>
      <c r="J7" s="27"/>
      <c r="K7" s="27"/>
      <c r="L7" s="27"/>
      <c r="M7" s="28"/>
    </row>
    <row r="8" spans="2:13" ht="15.75" thickBot="1" x14ac:dyDescent="0.3">
      <c r="B8" s="26"/>
      <c r="C8" s="27"/>
      <c r="D8" s="27" t="s">
        <v>214</v>
      </c>
      <c r="E8" s="27"/>
      <c r="F8" s="27" t="s">
        <v>215</v>
      </c>
      <c r="G8" s="27"/>
      <c r="H8" s="27" t="s">
        <v>201</v>
      </c>
      <c r="I8" s="27"/>
      <c r="J8" s="27" t="s">
        <v>216</v>
      </c>
      <c r="K8" s="27"/>
      <c r="L8" s="27"/>
      <c r="M8" s="28"/>
    </row>
    <row r="9" spans="2:13" ht="15.75" thickBot="1" x14ac:dyDescent="0.3">
      <c r="B9" s="26"/>
      <c r="C9" s="27"/>
      <c r="D9" s="36">
        <f>VLOOKUP(D3,Factures!A:H,6,FALSE)</f>
        <v>203.86</v>
      </c>
      <c r="E9" s="27"/>
      <c r="F9" s="38">
        <f>tva</f>
        <v>0.2</v>
      </c>
      <c r="G9" s="27"/>
      <c r="H9" s="37">
        <f>VLOOKUP(D3,Factures!A:H,7,FALSE)</f>
        <v>40.772000000000006</v>
      </c>
      <c r="I9" s="27"/>
      <c r="J9" s="37">
        <f>VLOOKUP(D3,Factures!A:H,8,FALSE)</f>
        <v>244.63200000000001</v>
      </c>
      <c r="K9" s="27"/>
      <c r="L9" s="27"/>
      <c r="M9" s="28"/>
    </row>
    <row r="10" spans="2:13" x14ac:dyDescent="0.25"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8"/>
    </row>
    <row r="11" spans="2:13" ht="15.75" thickBot="1" x14ac:dyDescent="0.3">
      <c r="B11" s="26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8"/>
    </row>
    <row r="12" spans="2:13" ht="15.75" thickBot="1" x14ac:dyDescent="0.3">
      <c r="B12" s="26"/>
      <c r="C12" s="27" t="s">
        <v>218</v>
      </c>
      <c r="D12" s="18" t="str">
        <f>VLOOKUP(D3,Factures!A:H,3,FALSE)</f>
        <v>CLI232</v>
      </c>
      <c r="E12" s="27"/>
      <c r="F12" s="27"/>
      <c r="G12" s="27"/>
      <c r="H12" s="27"/>
      <c r="I12" s="27" t="s">
        <v>219</v>
      </c>
      <c r="J12" s="18" t="str">
        <f>VLOOKUP(D3,Factures!A:H,5,FALSE)</f>
        <v>BOUVET</v>
      </c>
      <c r="K12" s="27"/>
      <c r="L12" s="27"/>
      <c r="M12" s="28"/>
    </row>
    <row r="13" spans="2:13" x14ac:dyDescent="0.25">
      <c r="B13" s="26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8"/>
    </row>
    <row r="14" spans="2:13" ht="15.75" thickBot="1" x14ac:dyDescent="0.3">
      <c r="B14" s="26"/>
      <c r="C14" s="27" t="s">
        <v>217</v>
      </c>
      <c r="D14" s="27"/>
      <c r="E14" s="27"/>
      <c r="F14" s="27"/>
      <c r="G14" s="27"/>
      <c r="H14" s="27"/>
      <c r="I14" s="27" t="s">
        <v>220</v>
      </c>
      <c r="J14" s="27"/>
      <c r="K14" s="27"/>
      <c r="L14" s="27"/>
      <c r="M14" s="28"/>
    </row>
    <row r="15" spans="2:13" ht="15.75" thickBot="1" x14ac:dyDescent="0.3">
      <c r="B15" s="26"/>
      <c r="C15" s="19" t="str">
        <f>VLOOKUP(D12,Clients!A:F,2,FALSE)</f>
        <v>Catherine Fernandez</v>
      </c>
      <c r="D15" s="20"/>
      <c r="E15" s="20"/>
      <c r="F15" s="21"/>
      <c r="G15" s="27"/>
      <c r="H15" s="27"/>
      <c r="I15" s="19" t="str">
        <f>VLOOKUP(J12,Vendeurs!A:D,2,FALSE)</f>
        <v>Thibeau BOUVET</v>
      </c>
      <c r="J15" s="20"/>
      <c r="K15" s="20"/>
      <c r="L15" s="21"/>
      <c r="M15" s="28"/>
    </row>
    <row r="16" spans="2:13" x14ac:dyDescent="0.25">
      <c r="B16" s="26"/>
      <c r="C16" s="22"/>
      <c r="D16" s="22"/>
      <c r="E16" s="22"/>
      <c r="F16" s="22"/>
      <c r="G16" s="27"/>
      <c r="H16" s="27"/>
      <c r="I16" s="22"/>
      <c r="J16" s="22"/>
      <c r="K16" s="22"/>
      <c r="L16" s="22"/>
      <c r="M16" s="28"/>
    </row>
    <row r="17" spans="2:13" x14ac:dyDescent="0.25">
      <c r="B17" s="26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8"/>
    </row>
    <row r="18" spans="2:13" ht="15.75" thickBot="1" x14ac:dyDescent="0.3">
      <c r="B18" s="26"/>
      <c r="C18" s="27" t="s">
        <v>221</v>
      </c>
      <c r="D18" s="27"/>
      <c r="E18" s="27"/>
      <c r="F18" s="27"/>
      <c r="G18" s="27"/>
      <c r="H18" s="27"/>
      <c r="I18" s="27" t="s">
        <v>222</v>
      </c>
      <c r="J18" s="27"/>
      <c r="K18" s="27"/>
      <c r="L18" s="27"/>
      <c r="M18" s="28"/>
    </row>
    <row r="19" spans="2:13" ht="28.5" customHeight="1" thickBot="1" x14ac:dyDescent="0.3">
      <c r="B19" s="26"/>
      <c r="C19" s="32"/>
      <c r="D19" s="33"/>
      <c r="E19" s="33"/>
      <c r="F19" s="34"/>
      <c r="G19" s="27"/>
      <c r="H19" s="27"/>
      <c r="I19" s="19"/>
      <c r="J19" s="20"/>
      <c r="K19" s="20"/>
      <c r="L19" s="21"/>
      <c r="M19" s="28"/>
    </row>
    <row r="20" spans="2:13" x14ac:dyDescent="0.25">
      <c r="B20" s="29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1"/>
    </row>
  </sheetData>
  <mergeCells count="5">
    <mergeCell ref="D6:F6"/>
    <mergeCell ref="I15:L15"/>
    <mergeCell ref="I19:L19"/>
    <mergeCell ref="C15:F15"/>
    <mergeCell ref="C19:F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</vt:i4>
      </vt:variant>
    </vt:vector>
  </HeadingPairs>
  <TitlesOfParts>
    <vt:vector size="7" baseType="lpstr">
      <vt:lpstr>Factures</vt:lpstr>
      <vt:lpstr>Clients</vt:lpstr>
      <vt:lpstr>Vendeurs</vt:lpstr>
      <vt:lpstr>Statistiques</vt:lpstr>
      <vt:lpstr>Analyses</vt:lpstr>
      <vt:lpstr>Impression</vt:lpstr>
      <vt:lpstr>tva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Manuele Kirsch Pinheiro</dc:creator>
  <cp:lastModifiedBy>Manuele Kirsch Pinheiro</cp:lastModifiedBy>
  <dcterms:created xsi:type="dcterms:W3CDTF">2019-10-20T12:24:23Z</dcterms:created>
  <dcterms:modified xsi:type="dcterms:W3CDTF">2019-10-20T22:07:30Z</dcterms:modified>
</cp:coreProperties>
</file>