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ropbox/Aulas/EMEP/2025-2026/Projet/"/>
    </mc:Choice>
  </mc:AlternateContent>
  <xr:revisionPtr revIDLastSave="0" documentId="13_ncr:1_{A6DC43F9-1568-F74B-8623-B4FA8762D217}" xr6:coauthVersionLast="47" xr6:coauthVersionMax="47" xr10:uidLastSave="{00000000-0000-0000-0000-000000000000}"/>
  <bookViews>
    <workbookView xWindow="1040" yWindow="5680" windowWidth="28040" windowHeight="17440" firstSheet="3" activeTab="10" xr2:uid="{571B9B5C-8ABA-CD48-9136-FF8C93187F1C}"/>
  </bookViews>
  <sheets>
    <sheet name="TVA" sheetId="1" r:id="rId1"/>
    <sheet name="Délais" sheetId="3" r:id="rId2"/>
    <sheet name="Niveau fidélité" sheetId="10" r:id="rId3"/>
    <sheet name="Fournisseurs" sheetId="2" r:id="rId4"/>
    <sheet name="Produits" sheetId="4" r:id="rId5"/>
    <sheet name="nouvelles_commandes" sheetId="9" r:id="rId6"/>
    <sheet name="Clients" sheetId="7" r:id="rId7"/>
    <sheet name="Commandes" sheetId="5" r:id="rId8"/>
    <sheet name="Détails Commandes" sheetId="6" r:id="rId9"/>
    <sheet name="TCD1" sheetId="11" r:id="rId10"/>
    <sheet name="TCD2" sheetId="12" r:id="rId11"/>
    <sheet name="TCD3" sheetId="13" r:id="rId12"/>
    <sheet name="TCD4" sheetId="14" r:id="rId13"/>
  </sheets>
  <definedNames>
    <definedName name="Clients">Clients!$A:$F</definedName>
    <definedName name="Commandes">Commandes!$A:$D</definedName>
    <definedName name="DetailsCommandes">'Détails Commandes'!$A:$F</definedName>
    <definedName name="DonnéesExternes_1" localSheetId="5" hidden="1">nouvelles_commandes!$A$1:$E$139</definedName>
    <definedName name="Fournisseurs">Fournisseurs!$A:$D</definedName>
    <definedName name="Produits">Produits!$A:$H</definedName>
    <definedName name="Segment_Catégorie">#N/A</definedName>
    <definedName name="TVAs">TVA!$A:$B</definedName>
  </definedNames>
  <calcPr calcId="191029"/>
  <pivotCaches>
    <pivotCache cacheId="0" r:id="rId14"/>
    <pivotCache cacheId="1" r:id="rId15"/>
  </pivotCaches>
  <extLst>
    <ext xmlns:x14="http://schemas.microsoft.com/office/spreadsheetml/2009/9/main" uri="{BBE1A952-AA13-448e-AADC-164F8A28A991}">
      <x14:slicerCaches>
        <x14:slicerCache r:id="rId1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" l="1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G2" i="9" s="1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2" i="4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628" i="6"/>
  <c r="K629" i="6"/>
  <c r="K630" i="6"/>
  <c r="K631" i="6"/>
  <c r="K632" i="6"/>
  <c r="K633" i="6"/>
  <c r="K634" i="6"/>
  <c r="K635" i="6"/>
  <c r="K636" i="6"/>
  <c r="K637" i="6"/>
  <c r="K638" i="6"/>
  <c r="K639" i="6"/>
  <c r="K640" i="6"/>
  <c r="K641" i="6"/>
  <c r="K642" i="6"/>
  <c r="K643" i="6"/>
  <c r="K644" i="6"/>
  <c r="K645" i="6"/>
  <c r="K646" i="6"/>
  <c r="K647" i="6"/>
  <c r="K648" i="6"/>
  <c r="K649" i="6"/>
  <c r="K650" i="6"/>
  <c r="K651" i="6"/>
  <c r="K652" i="6"/>
  <c r="K653" i="6"/>
  <c r="K654" i="6"/>
  <c r="K655" i="6"/>
  <c r="K656" i="6"/>
  <c r="K657" i="6"/>
  <c r="K658" i="6"/>
  <c r="K659" i="6"/>
  <c r="K660" i="6"/>
  <c r="K661" i="6"/>
  <c r="K662" i="6"/>
  <c r="K663" i="6"/>
  <c r="K664" i="6"/>
  <c r="K665" i="6"/>
  <c r="K666" i="6"/>
  <c r="K667" i="6"/>
  <c r="K668" i="6"/>
  <c r="K669" i="6"/>
  <c r="K670" i="6"/>
  <c r="K671" i="6"/>
  <c r="K672" i="6"/>
  <c r="K673" i="6"/>
  <c r="K674" i="6"/>
  <c r="K675" i="6"/>
  <c r="K676" i="6"/>
  <c r="K677" i="6"/>
  <c r="K678" i="6"/>
  <c r="K679" i="6"/>
  <c r="K680" i="6"/>
  <c r="K681" i="6"/>
  <c r="K682" i="6"/>
  <c r="K683" i="6"/>
  <c r="K684" i="6"/>
  <c r="K685" i="6"/>
  <c r="K686" i="6"/>
  <c r="K687" i="6"/>
  <c r="K688" i="6"/>
  <c r="K689" i="6"/>
  <c r="K690" i="6"/>
  <c r="K691" i="6"/>
  <c r="K692" i="6"/>
  <c r="K693" i="6"/>
  <c r="K694" i="6"/>
  <c r="K695" i="6"/>
  <c r="K696" i="6"/>
  <c r="K697" i="6"/>
  <c r="K698" i="6"/>
  <c r="K699" i="6"/>
  <c r="K700" i="6"/>
  <c r="K701" i="6"/>
  <c r="K702" i="6"/>
  <c r="K703" i="6"/>
  <c r="K704" i="6"/>
  <c r="K705" i="6"/>
  <c r="K706" i="6"/>
  <c r="K707" i="6"/>
  <c r="K708" i="6"/>
  <c r="K709" i="6"/>
  <c r="K710" i="6"/>
  <c r="K711" i="6"/>
  <c r="K712" i="6"/>
  <c r="K713" i="6"/>
  <c r="K714" i="6"/>
  <c r="K715" i="6"/>
  <c r="K716" i="6"/>
  <c r="K717" i="6"/>
  <c r="K718" i="6"/>
  <c r="K719" i="6"/>
  <c r="K720" i="6"/>
  <c r="K721" i="6"/>
  <c r="K722" i="6"/>
  <c r="K723" i="6"/>
  <c r="K724" i="6"/>
  <c r="K725" i="6"/>
  <c r="K726" i="6"/>
  <c r="K727" i="6"/>
  <c r="K728" i="6"/>
  <c r="K729" i="6"/>
  <c r="K730" i="6"/>
  <c r="K731" i="6"/>
  <c r="K732" i="6"/>
  <c r="K733" i="6"/>
  <c r="K734" i="6"/>
  <c r="K735" i="6"/>
  <c r="K736" i="6"/>
  <c r="K737" i="6"/>
  <c r="K738" i="6"/>
  <c r="K739" i="6"/>
  <c r="K740" i="6"/>
  <c r="K741" i="6"/>
  <c r="K742" i="6"/>
  <c r="K743" i="6"/>
  <c r="K744" i="6"/>
  <c r="K745" i="6"/>
  <c r="K746" i="6"/>
  <c r="K747" i="6"/>
  <c r="K748" i="6"/>
  <c r="K749" i="6"/>
  <c r="K750" i="6"/>
  <c r="K751" i="6"/>
  <c r="K752" i="6"/>
  <c r="K753" i="6"/>
  <c r="K754" i="6"/>
  <c r="K755" i="6"/>
  <c r="K756" i="6"/>
  <c r="K757" i="6"/>
  <c r="K758" i="6"/>
  <c r="K759" i="6"/>
  <c r="K760" i="6"/>
  <c r="K761" i="6"/>
  <c r="K762" i="6"/>
  <c r="K763" i="6"/>
  <c r="K764" i="6"/>
  <c r="K2" i="6"/>
  <c r="H3" i="6"/>
  <c r="I3" i="6"/>
  <c r="J3" i="6"/>
  <c r="H4" i="6"/>
  <c r="I4" i="6"/>
  <c r="J4" i="6"/>
  <c r="H5" i="6"/>
  <c r="I5" i="6"/>
  <c r="J5" i="6"/>
  <c r="H6" i="6"/>
  <c r="I6" i="6"/>
  <c r="J6" i="6"/>
  <c r="H7" i="6"/>
  <c r="I7" i="6"/>
  <c r="J7" i="6"/>
  <c r="H8" i="6"/>
  <c r="I8" i="6"/>
  <c r="J8" i="6"/>
  <c r="H9" i="6"/>
  <c r="I9" i="6"/>
  <c r="J9" i="6"/>
  <c r="H10" i="6"/>
  <c r="I10" i="6"/>
  <c r="J10" i="6"/>
  <c r="H11" i="6"/>
  <c r="I11" i="6"/>
  <c r="J11" i="6"/>
  <c r="H12" i="6"/>
  <c r="I12" i="6"/>
  <c r="J12" i="6"/>
  <c r="H13" i="6"/>
  <c r="I13" i="6"/>
  <c r="J13" i="6"/>
  <c r="H14" i="6"/>
  <c r="I14" i="6"/>
  <c r="J14" i="6"/>
  <c r="H15" i="6"/>
  <c r="I15" i="6"/>
  <c r="J15" i="6"/>
  <c r="H16" i="6"/>
  <c r="I16" i="6"/>
  <c r="J16" i="6"/>
  <c r="H17" i="6"/>
  <c r="I17" i="6"/>
  <c r="J17" i="6"/>
  <c r="H18" i="6"/>
  <c r="I18" i="6"/>
  <c r="J18" i="6"/>
  <c r="H19" i="6"/>
  <c r="I19" i="6"/>
  <c r="J19" i="6"/>
  <c r="H20" i="6"/>
  <c r="I20" i="6"/>
  <c r="J20" i="6"/>
  <c r="H21" i="6"/>
  <c r="I21" i="6"/>
  <c r="J21" i="6"/>
  <c r="H22" i="6"/>
  <c r="I22" i="6"/>
  <c r="J22" i="6"/>
  <c r="H23" i="6"/>
  <c r="I23" i="6"/>
  <c r="J23" i="6"/>
  <c r="H24" i="6"/>
  <c r="I24" i="6"/>
  <c r="J24" i="6"/>
  <c r="H25" i="6"/>
  <c r="I25" i="6"/>
  <c r="J25" i="6"/>
  <c r="H26" i="6"/>
  <c r="I26" i="6"/>
  <c r="J26" i="6"/>
  <c r="H27" i="6"/>
  <c r="I27" i="6"/>
  <c r="J27" i="6"/>
  <c r="H28" i="6"/>
  <c r="I28" i="6"/>
  <c r="J28" i="6"/>
  <c r="H29" i="6"/>
  <c r="I29" i="6"/>
  <c r="J29" i="6"/>
  <c r="H30" i="6"/>
  <c r="I30" i="6"/>
  <c r="J30" i="6"/>
  <c r="H31" i="6"/>
  <c r="I31" i="6"/>
  <c r="J31" i="6"/>
  <c r="H32" i="6"/>
  <c r="I32" i="6"/>
  <c r="J32" i="6"/>
  <c r="H33" i="6"/>
  <c r="I33" i="6"/>
  <c r="J33" i="6"/>
  <c r="H34" i="6"/>
  <c r="I34" i="6"/>
  <c r="J34" i="6"/>
  <c r="H35" i="6"/>
  <c r="I35" i="6"/>
  <c r="J35" i="6"/>
  <c r="H36" i="6"/>
  <c r="I36" i="6"/>
  <c r="J36" i="6"/>
  <c r="H37" i="6"/>
  <c r="I37" i="6"/>
  <c r="J37" i="6"/>
  <c r="H38" i="6"/>
  <c r="I38" i="6"/>
  <c r="J38" i="6"/>
  <c r="H39" i="6"/>
  <c r="I39" i="6"/>
  <c r="J39" i="6"/>
  <c r="H40" i="6"/>
  <c r="I40" i="6"/>
  <c r="J40" i="6"/>
  <c r="H41" i="6"/>
  <c r="I41" i="6"/>
  <c r="J41" i="6"/>
  <c r="H42" i="6"/>
  <c r="I42" i="6"/>
  <c r="J42" i="6"/>
  <c r="H43" i="6"/>
  <c r="I43" i="6"/>
  <c r="J43" i="6"/>
  <c r="H44" i="6"/>
  <c r="I44" i="6"/>
  <c r="J44" i="6"/>
  <c r="H45" i="6"/>
  <c r="I45" i="6"/>
  <c r="J45" i="6"/>
  <c r="H46" i="6"/>
  <c r="I46" i="6"/>
  <c r="J46" i="6"/>
  <c r="H47" i="6"/>
  <c r="I47" i="6"/>
  <c r="J47" i="6"/>
  <c r="H48" i="6"/>
  <c r="I48" i="6"/>
  <c r="J48" i="6"/>
  <c r="H49" i="6"/>
  <c r="I49" i="6"/>
  <c r="J49" i="6"/>
  <c r="H50" i="6"/>
  <c r="I50" i="6"/>
  <c r="J50" i="6"/>
  <c r="H51" i="6"/>
  <c r="I51" i="6"/>
  <c r="J51" i="6"/>
  <c r="H52" i="6"/>
  <c r="I52" i="6"/>
  <c r="J52" i="6"/>
  <c r="H53" i="6"/>
  <c r="I53" i="6"/>
  <c r="J53" i="6"/>
  <c r="H54" i="6"/>
  <c r="I54" i="6"/>
  <c r="J54" i="6"/>
  <c r="H55" i="6"/>
  <c r="I55" i="6"/>
  <c r="J55" i="6"/>
  <c r="H56" i="6"/>
  <c r="I56" i="6"/>
  <c r="J56" i="6"/>
  <c r="H57" i="6"/>
  <c r="I57" i="6"/>
  <c r="J57" i="6"/>
  <c r="H58" i="6"/>
  <c r="I58" i="6"/>
  <c r="J58" i="6"/>
  <c r="H59" i="6"/>
  <c r="I59" i="6"/>
  <c r="J59" i="6"/>
  <c r="H60" i="6"/>
  <c r="I60" i="6"/>
  <c r="J60" i="6"/>
  <c r="H61" i="6"/>
  <c r="I61" i="6"/>
  <c r="J61" i="6"/>
  <c r="H62" i="6"/>
  <c r="I62" i="6"/>
  <c r="J62" i="6"/>
  <c r="H63" i="6"/>
  <c r="I63" i="6"/>
  <c r="J63" i="6"/>
  <c r="H64" i="6"/>
  <c r="I64" i="6"/>
  <c r="J64" i="6"/>
  <c r="H65" i="6"/>
  <c r="I65" i="6"/>
  <c r="J65" i="6"/>
  <c r="H66" i="6"/>
  <c r="I66" i="6"/>
  <c r="J66" i="6"/>
  <c r="H67" i="6"/>
  <c r="I67" i="6"/>
  <c r="J67" i="6"/>
  <c r="H68" i="6"/>
  <c r="I68" i="6"/>
  <c r="J68" i="6"/>
  <c r="H69" i="6"/>
  <c r="I69" i="6"/>
  <c r="J69" i="6"/>
  <c r="H70" i="6"/>
  <c r="I70" i="6"/>
  <c r="J70" i="6"/>
  <c r="H71" i="6"/>
  <c r="I71" i="6"/>
  <c r="J71" i="6"/>
  <c r="H72" i="6"/>
  <c r="I72" i="6"/>
  <c r="J72" i="6"/>
  <c r="H73" i="6"/>
  <c r="I73" i="6"/>
  <c r="J73" i="6"/>
  <c r="H74" i="6"/>
  <c r="I74" i="6"/>
  <c r="J74" i="6"/>
  <c r="H75" i="6"/>
  <c r="I75" i="6"/>
  <c r="J75" i="6"/>
  <c r="H76" i="6"/>
  <c r="I76" i="6"/>
  <c r="J76" i="6"/>
  <c r="H77" i="6"/>
  <c r="I77" i="6"/>
  <c r="J77" i="6"/>
  <c r="H78" i="6"/>
  <c r="I78" i="6"/>
  <c r="J78" i="6"/>
  <c r="H79" i="6"/>
  <c r="I79" i="6"/>
  <c r="J79" i="6"/>
  <c r="H80" i="6"/>
  <c r="I80" i="6"/>
  <c r="J80" i="6"/>
  <c r="H81" i="6"/>
  <c r="I81" i="6"/>
  <c r="J81" i="6"/>
  <c r="H82" i="6"/>
  <c r="I82" i="6"/>
  <c r="J82" i="6"/>
  <c r="H83" i="6"/>
  <c r="I83" i="6"/>
  <c r="J83" i="6"/>
  <c r="H84" i="6"/>
  <c r="I84" i="6"/>
  <c r="J84" i="6"/>
  <c r="H85" i="6"/>
  <c r="I85" i="6"/>
  <c r="J85" i="6"/>
  <c r="H86" i="6"/>
  <c r="I86" i="6"/>
  <c r="J86" i="6"/>
  <c r="H87" i="6"/>
  <c r="I87" i="6"/>
  <c r="J87" i="6"/>
  <c r="H88" i="6"/>
  <c r="I88" i="6"/>
  <c r="J88" i="6"/>
  <c r="H89" i="6"/>
  <c r="I89" i="6"/>
  <c r="J89" i="6"/>
  <c r="H90" i="6"/>
  <c r="I90" i="6"/>
  <c r="J90" i="6"/>
  <c r="H91" i="6"/>
  <c r="I91" i="6"/>
  <c r="J91" i="6"/>
  <c r="H92" i="6"/>
  <c r="I92" i="6"/>
  <c r="J92" i="6"/>
  <c r="H93" i="6"/>
  <c r="I93" i="6"/>
  <c r="J93" i="6"/>
  <c r="H94" i="6"/>
  <c r="I94" i="6"/>
  <c r="J94" i="6"/>
  <c r="H95" i="6"/>
  <c r="I95" i="6"/>
  <c r="J95" i="6"/>
  <c r="H96" i="6"/>
  <c r="I96" i="6"/>
  <c r="J96" i="6"/>
  <c r="H97" i="6"/>
  <c r="I97" i="6"/>
  <c r="J97" i="6"/>
  <c r="H98" i="6"/>
  <c r="I98" i="6"/>
  <c r="J98" i="6"/>
  <c r="H99" i="6"/>
  <c r="I99" i="6"/>
  <c r="J99" i="6"/>
  <c r="H100" i="6"/>
  <c r="I100" i="6"/>
  <c r="J100" i="6"/>
  <c r="H101" i="6"/>
  <c r="I101" i="6"/>
  <c r="J101" i="6"/>
  <c r="H102" i="6"/>
  <c r="I102" i="6"/>
  <c r="J102" i="6"/>
  <c r="H103" i="6"/>
  <c r="I103" i="6"/>
  <c r="J103" i="6"/>
  <c r="H104" i="6"/>
  <c r="I104" i="6"/>
  <c r="J104" i="6"/>
  <c r="H105" i="6"/>
  <c r="I105" i="6"/>
  <c r="J105" i="6"/>
  <c r="H106" i="6"/>
  <c r="I106" i="6"/>
  <c r="J106" i="6"/>
  <c r="H107" i="6"/>
  <c r="I107" i="6"/>
  <c r="J107" i="6"/>
  <c r="H108" i="6"/>
  <c r="I108" i="6"/>
  <c r="J108" i="6"/>
  <c r="H109" i="6"/>
  <c r="I109" i="6"/>
  <c r="J109" i="6"/>
  <c r="H110" i="6"/>
  <c r="I110" i="6"/>
  <c r="J110" i="6"/>
  <c r="H111" i="6"/>
  <c r="I111" i="6"/>
  <c r="J111" i="6"/>
  <c r="H112" i="6"/>
  <c r="I112" i="6"/>
  <c r="J112" i="6"/>
  <c r="H113" i="6"/>
  <c r="I113" i="6"/>
  <c r="J113" i="6"/>
  <c r="H114" i="6"/>
  <c r="I114" i="6"/>
  <c r="J114" i="6"/>
  <c r="H115" i="6"/>
  <c r="I115" i="6"/>
  <c r="J115" i="6"/>
  <c r="H116" i="6"/>
  <c r="I116" i="6"/>
  <c r="J116" i="6"/>
  <c r="H117" i="6"/>
  <c r="I117" i="6"/>
  <c r="J117" i="6"/>
  <c r="H118" i="6"/>
  <c r="I118" i="6"/>
  <c r="J118" i="6"/>
  <c r="H119" i="6"/>
  <c r="I119" i="6"/>
  <c r="J119" i="6"/>
  <c r="H120" i="6"/>
  <c r="I120" i="6"/>
  <c r="J120" i="6"/>
  <c r="H121" i="6"/>
  <c r="I121" i="6"/>
  <c r="J121" i="6"/>
  <c r="H122" i="6"/>
  <c r="I122" i="6"/>
  <c r="J122" i="6"/>
  <c r="H123" i="6"/>
  <c r="I123" i="6"/>
  <c r="J123" i="6"/>
  <c r="H124" i="6"/>
  <c r="I124" i="6"/>
  <c r="J124" i="6"/>
  <c r="H125" i="6"/>
  <c r="I125" i="6"/>
  <c r="J125" i="6"/>
  <c r="H126" i="6"/>
  <c r="I126" i="6"/>
  <c r="J126" i="6"/>
  <c r="H127" i="6"/>
  <c r="I127" i="6"/>
  <c r="J127" i="6"/>
  <c r="H128" i="6"/>
  <c r="I128" i="6"/>
  <c r="J128" i="6"/>
  <c r="H129" i="6"/>
  <c r="I129" i="6"/>
  <c r="J129" i="6"/>
  <c r="H130" i="6"/>
  <c r="I130" i="6"/>
  <c r="J130" i="6"/>
  <c r="H131" i="6"/>
  <c r="I131" i="6"/>
  <c r="J131" i="6"/>
  <c r="H132" i="6"/>
  <c r="I132" i="6"/>
  <c r="J132" i="6"/>
  <c r="H133" i="6"/>
  <c r="I133" i="6"/>
  <c r="J133" i="6"/>
  <c r="H134" i="6"/>
  <c r="I134" i="6"/>
  <c r="J134" i="6"/>
  <c r="H135" i="6"/>
  <c r="I135" i="6"/>
  <c r="J135" i="6"/>
  <c r="H136" i="6"/>
  <c r="I136" i="6"/>
  <c r="J136" i="6"/>
  <c r="H137" i="6"/>
  <c r="I137" i="6"/>
  <c r="J137" i="6"/>
  <c r="H138" i="6"/>
  <c r="I138" i="6"/>
  <c r="J138" i="6"/>
  <c r="H139" i="6"/>
  <c r="I139" i="6"/>
  <c r="J139" i="6"/>
  <c r="H140" i="6"/>
  <c r="I140" i="6"/>
  <c r="J140" i="6"/>
  <c r="H141" i="6"/>
  <c r="I141" i="6"/>
  <c r="J141" i="6"/>
  <c r="H142" i="6"/>
  <c r="I142" i="6"/>
  <c r="J142" i="6"/>
  <c r="H143" i="6"/>
  <c r="I143" i="6"/>
  <c r="J143" i="6"/>
  <c r="H144" i="6"/>
  <c r="I144" i="6"/>
  <c r="J144" i="6"/>
  <c r="H145" i="6"/>
  <c r="I145" i="6"/>
  <c r="J145" i="6"/>
  <c r="H146" i="6"/>
  <c r="I146" i="6"/>
  <c r="J146" i="6"/>
  <c r="H147" i="6"/>
  <c r="I147" i="6"/>
  <c r="J147" i="6"/>
  <c r="H148" i="6"/>
  <c r="I148" i="6"/>
  <c r="J148" i="6"/>
  <c r="H149" i="6"/>
  <c r="I149" i="6"/>
  <c r="J149" i="6"/>
  <c r="H150" i="6"/>
  <c r="I150" i="6"/>
  <c r="J150" i="6"/>
  <c r="H151" i="6"/>
  <c r="I151" i="6"/>
  <c r="J151" i="6"/>
  <c r="H152" i="6"/>
  <c r="I152" i="6"/>
  <c r="J152" i="6"/>
  <c r="H153" i="6"/>
  <c r="I153" i="6"/>
  <c r="J153" i="6"/>
  <c r="H154" i="6"/>
  <c r="I154" i="6"/>
  <c r="J154" i="6"/>
  <c r="H155" i="6"/>
  <c r="I155" i="6"/>
  <c r="J155" i="6"/>
  <c r="H156" i="6"/>
  <c r="I156" i="6"/>
  <c r="J156" i="6"/>
  <c r="H157" i="6"/>
  <c r="I157" i="6"/>
  <c r="J157" i="6"/>
  <c r="H158" i="6"/>
  <c r="I158" i="6"/>
  <c r="J158" i="6"/>
  <c r="H159" i="6"/>
  <c r="I159" i="6"/>
  <c r="J159" i="6"/>
  <c r="H160" i="6"/>
  <c r="I160" i="6"/>
  <c r="J160" i="6"/>
  <c r="H161" i="6"/>
  <c r="I161" i="6"/>
  <c r="J161" i="6"/>
  <c r="H162" i="6"/>
  <c r="I162" i="6"/>
  <c r="J162" i="6"/>
  <c r="H163" i="6"/>
  <c r="I163" i="6"/>
  <c r="J163" i="6"/>
  <c r="H164" i="6"/>
  <c r="I164" i="6"/>
  <c r="J164" i="6"/>
  <c r="H165" i="6"/>
  <c r="I165" i="6"/>
  <c r="J165" i="6"/>
  <c r="H166" i="6"/>
  <c r="I166" i="6"/>
  <c r="J166" i="6"/>
  <c r="H167" i="6"/>
  <c r="I167" i="6"/>
  <c r="J167" i="6"/>
  <c r="H168" i="6"/>
  <c r="I168" i="6"/>
  <c r="J168" i="6"/>
  <c r="H169" i="6"/>
  <c r="I169" i="6"/>
  <c r="J169" i="6"/>
  <c r="H170" i="6"/>
  <c r="I170" i="6"/>
  <c r="J170" i="6"/>
  <c r="H171" i="6"/>
  <c r="I171" i="6"/>
  <c r="J171" i="6"/>
  <c r="H172" i="6"/>
  <c r="I172" i="6"/>
  <c r="J172" i="6"/>
  <c r="H173" i="6"/>
  <c r="I173" i="6"/>
  <c r="J173" i="6"/>
  <c r="H174" i="6"/>
  <c r="I174" i="6"/>
  <c r="J174" i="6"/>
  <c r="H175" i="6"/>
  <c r="I175" i="6"/>
  <c r="J175" i="6"/>
  <c r="H176" i="6"/>
  <c r="I176" i="6"/>
  <c r="J176" i="6"/>
  <c r="H177" i="6"/>
  <c r="I177" i="6"/>
  <c r="J177" i="6"/>
  <c r="H178" i="6"/>
  <c r="I178" i="6"/>
  <c r="J178" i="6"/>
  <c r="H179" i="6"/>
  <c r="I179" i="6"/>
  <c r="J179" i="6"/>
  <c r="H180" i="6"/>
  <c r="I180" i="6"/>
  <c r="J180" i="6"/>
  <c r="H181" i="6"/>
  <c r="I181" i="6"/>
  <c r="J181" i="6"/>
  <c r="H182" i="6"/>
  <c r="I182" i="6"/>
  <c r="J182" i="6"/>
  <c r="H183" i="6"/>
  <c r="I183" i="6"/>
  <c r="J183" i="6"/>
  <c r="H184" i="6"/>
  <c r="I184" i="6"/>
  <c r="J184" i="6"/>
  <c r="H185" i="6"/>
  <c r="I185" i="6"/>
  <c r="J185" i="6"/>
  <c r="H186" i="6"/>
  <c r="I186" i="6"/>
  <c r="J186" i="6"/>
  <c r="H187" i="6"/>
  <c r="I187" i="6"/>
  <c r="J187" i="6"/>
  <c r="H188" i="6"/>
  <c r="I188" i="6"/>
  <c r="J188" i="6"/>
  <c r="H189" i="6"/>
  <c r="I189" i="6"/>
  <c r="J189" i="6"/>
  <c r="H190" i="6"/>
  <c r="I190" i="6"/>
  <c r="J190" i="6"/>
  <c r="H191" i="6"/>
  <c r="I191" i="6"/>
  <c r="J191" i="6"/>
  <c r="H192" i="6"/>
  <c r="I192" i="6"/>
  <c r="J192" i="6"/>
  <c r="H193" i="6"/>
  <c r="I193" i="6"/>
  <c r="J193" i="6"/>
  <c r="H194" i="6"/>
  <c r="I194" i="6"/>
  <c r="J194" i="6"/>
  <c r="H195" i="6"/>
  <c r="I195" i="6"/>
  <c r="J195" i="6"/>
  <c r="H196" i="6"/>
  <c r="I196" i="6"/>
  <c r="J196" i="6"/>
  <c r="H197" i="6"/>
  <c r="I197" i="6"/>
  <c r="J197" i="6"/>
  <c r="H198" i="6"/>
  <c r="I198" i="6"/>
  <c r="J198" i="6"/>
  <c r="H199" i="6"/>
  <c r="I199" i="6"/>
  <c r="J199" i="6"/>
  <c r="H200" i="6"/>
  <c r="I200" i="6"/>
  <c r="J200" i="6"/>
  <c r="H201" i="6"/>
  <c r="I201" i="6"/>
  <c r="J201" i="6"/>
  <c r="H202" i="6"/>
  <c r="I202" i="6"/>
  <c r="J202" i="6"/>
  <c r="H203" i="6"/>
  <c r="I203" i="6"/>
  <c r="J203" i="6"/>
  <c r="H204" i="6"/>
  <c r="I204" i="6"/>
  <c r="J204" i="6"/>
  <c r="H205" i="6"/>
  <c r="I205" i="6"/>
  <c r="J205" i="6"/>
  <c r="H206" i="6"/>
  <c r="I206" i="6"/>
  <c r="J206" i="6"/>
  <c r="H207" i="6"/>
  <c r="I207" i="6"/>
  <c r="J207" i="6"/>
  <c r="H208" i="6"/>
  <c r="I208" i="6"/>
  <c r="J208" i="6"/>
  <c r="H209" i="6"/>
  <c r="I209" i="6"/>
  <c r="J209" i="6"/>
  <c r="H210" i="6"/>
  <c r="I210" i="6"/>
  <c r="J210" i="6"/>
  <c r="H211" i="6"/>
  <c r="I211" i="6"/>
  <c r="J211" i="6"/>
  <c r="H212" i="6"/>
  <c r="I212" i="6"/>
  <c r="J212" i="6"/>
  <c r="H213" i="6"/>
  <c r="I213" i="6"/>
  <c r="J213" i="6"/>
  <c r="H214" i="6"/>
  <c r="I214" i="6"/>
  <c r="J214" i="6"/>
  <c r="H215" i="6"/>
  <c r="I215" i="6"/>
  <c r="J215" i="6"/>
  <c r="H216" i="6"/>
  <c r="I216" i="6"/>
  <c r="J216" i="6"/>
  <c r="H217" i="6"/>
  <c r="I217" i="6"/>
  <c r="J217" i="6"/>
  <c r="H218" i="6"/>
  <c r="I218" i="6"/>
  <c r="J218" i="6"/>
  <c r="H219" i="6"/>
  <c r="I219" i="6"/>
  <c r="J219" i="6"/>
  <c r="H220" i="6"/>
  <c r="I220" i="6"/>
  <c r="J220" i="6"/>
  <c r="H221" i="6"/>
  <c r="I221" i="6"/>
  <c r="J221" i="6"/>
  <c r="H222" i="6"/>
  <c r="I222" i="6"/>
  <c r="J222" i="6"/>
  <c r="H223" i="6"/>
  <c r="I223" i="6"/>
  <c r="J223" i="6"/>
  <c r="H224" i="6"/>
  <c r="I224" i="6"/>
  <c r="J224" i="6"/>
  <c r="H225" i="6"/>
  <c r="I225" i="6"/>
  <c r="J225" i="6"/>
  <c r="H226" i="6"/>
  <c r="I226" i="6"/>
  <c r="J226" i="6"/>
  <c r="H227" i="6"/>
  <c r="I227" i="6"/>
  <c r="J227" i="6"/>
  <c r="H228" i="6"/>
  <c r="I228" i="6"/>
  <c r="J228" i="6"/>
  <c r="H229" i="6"/>
  <c r="I229" i="6"/>
  <c r="J229" i="6"/>
  <c r="H230" i="6"/>
  <c r="I230" i="6"/>
  <c r="J230" i="6"/>
  <c r="H231" i="6"/>
  <c r="I231" i="6"/>
  <c r="J231" i="6"/>
  <c r="H232" i="6"/>
  <c r="I232" i="6"/>
  <c r="J232" i="6"/>
  <c r="H233" i="6"/>
  <c r="I233" i="6"/>
  <c r="J233" i="6"/>
  <c r="H234" i="6"/>
  <c r="I234" i="6"/>
  <c r="J234" i="6"/>
  <c r="H235" i="6"/>
  <c r="I235" i="6"/>
  <c r="J235" i="6"/>
  <c r="H236" i="6"/>
  <c r="I236" i="6"/>
  <c r="J236" i="6"/>
  <c r="H237" i="6"/>
  <c r="I237" i="6"/>
  <c r="J237" i="6"/>
  <c r="H238" i="6"/>
  <c r="I238" i="6"/>
  <c r="J238" i="6"/>
  <c r="H239" i="6"/>
  <c r="I239" i="6"/>
  <c r="J239" i="6"/>
  <c r="H240" i="6"/>
  <c r="I240" i="6"/>
  <c r="J240" i="6"/>
  <c r="H241" i="6"/>
  <c r="I241" i="6"/>
  <c r="J241" i="6"/>
  <c r="H242" i="6"/>
  <c r="I242" i="6"/>
  <c r="J242" i="6"/>
  <c r="H243" i="6"/>
  <c r="I243" i="6"/>
  <c r="J243" i="6"/>
  <c r="H244" i="6"/>
  <c r="I244" i="6"/>
  <c r="J244" i="6"/>
  <c r="H245" i="6"/>
  <c r="I245" i="6"/>
  <c r="J245" i="6"/>
  <c r="H246" i="6"/>
  <c r="I246" i="6"/>
  <c r="J246" i="6"/>
  <c r="H247" i="6"/>
  <c r="I247" i="6"/>
  <c r="J247" i="6"/>
  <c r="H248" i="6"/>
  <c r="I248" i="6"/>
  <c r="J248" i="6"/>
  <c r="H249" i="6"/>
  <c r="I249" i="6"/>
  <c r="J249" i="6"/>
  <c r="H250" i="6"/>
  <c r="I250" i="6"/>
  <c r="J250" i="6"/>
  <c r="H251" i="6"/>
  <c r="I251" i="6"/>
  <c r="J251" i="6"/>
  <c r="H252" i="6"/>
  <c r="I252" i="6"/>
  <c r="J252" i="6"/>
  <c r="H253" i="6"/>
  <c r="I253" i="6"/>
  <c r="J253" i="6"/>
  <c r="H254" i="6"/>
  <c r="I254" i="6"/>
  <c r="J254" i="6"/>
  <c r="H255" i="6"/>
  <c r="I255" i="6"/>
  <c r="J255" i="6"/>
  <c r="H256" i="6"/>
  <c r="I256" i="6"/>
  <c r="J256" i="6"/>
  <c r="H257" i="6"/>
  <c r="I257" i="6"/>
  <c r="J257" i="6"/>
  <c r="H258" i="6"/>
  <c r="I258" i="6"/>
  <c r="J258" i="6"/>
  <c r="H259" i="6"/>
  <c r="I259" i="6"/>
  <c r="J259" i="6"/>
  <c r="H260" i="6"/>
  <c r="I260" i="6"/>
  <c r="J260" i="6"/>
  <c r="H261" i="6"/>
  <c r="I261" i="6"/>
  <c r="J261" i="6"/>
  <c r="H262" i="6"/>
  <c r="I262" i="6"/>
  <c r="J262" i="6"/>
  <c r="H263" i="6"/>
  <c r="I263" i="6"/>
  <c r="J263" i="6"/>
  <c r="H264" i="6"/>
  <c r="I264" i="6"/>
  <c r="J264" i="6"/>
  <c r="H265" i="6"/>
  <c r="I265" i="6"/>
  <c r="J265" i="6"/>
  <c r="H266" i="6"/>
  <c r="I266" i="6"/>
  <c r="J266" i="6"/>
  <c r="H267" i="6"/>
  <c r="I267" i="6"/>
  <c r="J267" i="6"/>
  <c r="H268" i="6"/>
  <c r="I268" i="6"/>
  <c r="J268" i="6"/>
  <c r="H269" i="6"/>
  <c r="I269" i="6"/>
  <c r="J269" i="6"/>
  <c r="H270" i="6"/>
  <c r="I270" i="6"/>
  <c r="J270" i="6"/>
  <c r="H271" i="6"/>
  <c r="I271" i="6"/>
  <c r="J271" i="6"/>
  <c r="H272" i="6"/>
  <c r="I272" i="6"/>
  <c r="J272" i="6"/>
  <c r="H273" i="6"/>
  <c r="I273" i="6"/>
  <c r="J273" i="6"/>
  <c r="H274" i="6"/>
  <c r="I274" i="6"/>
  <c r="J274" i="6"/>
  <c r="H275" i="6"/>
  <c r="I275" i="6"/>
  <c r="J275" i="6"/>
  <c r="H276" i="6"/>
  <c r="I276" i="6"/>
  <c r="J276" i="6"/>
  <c r="H277" i="6"/>
  <c r="I277" i="6"/>
  <c r="J277" i="6"/>
  <c r="H278" i="6"/>
  <c r="I278" i="6"/>
  <c r="J278" i="6"/>
  <c r="H279" i="6"/>
  <c r="I279" i="6"/>
  <c r="J279" i="6"/>
  <c r="H280" i="6"/>
  <c r="I280" i="6"/>
  <c r="J280" i="6"/>
  <c r="H281" i="6"/>
  <c r="I281" i="6"/>
  <c r="J281" i="6"/>
  <c r="H282" i="6"/>
  <c r="I282" i="6"/>
  <c r="J282" i="6"/>
  <c r="H283" i="6"/>
  <c r="I283" i="6"/>
  <c r="J283" i="6"/>
  <c r="H284" i="6"/>
  <c r="I284" i="6"/>
  <c r="J284" i="6"/>
  <c r="H285" i="6"/>
  <c r="I285" i="6"/>
  <c r="J285" i="6"/>
  <c r="H286" i="6"/>
  <c r="I286" i="6"/>
  <c r="J286" i="6"/>
  <c r="H287" i="6"/>
  <c r="I287" i="6"/>
  <c r="J287" i="6"/>
  <c r="H288" i="6"/>
  <c r="I288" i="6"/>
  <c r="J288" i="6"/>
  <c r="H289" i="6"/>
  <c r="I289" i="6"/>
  <c r="J289" i="6"/>
  <c r="H290" i="6"/>
  <c r="I290" i="6"/>
  <c r="J290" i="6"/>
  <c r="H291" i="6"/>
  <c r="I291" i="6"/>
  <c r="J291" i="6"/>
  <c r="H292" i="6"/>
  <c r="I292" i="6"/>
  <c r="J292" i="6"/>
  <c r="H293" i="6"/>
  <c r="I293" i="6"/>
  <c r="J293" i="6"/>
  <c r="H294" i="6"/>
  <c r="I294" i="6"/>
  <c r="J294" i="6"/>
  <c r="H295" i="6"/>
  <c r="I295" i="6"/>
  <c r="J295" i="6"/>
  <c r="H296" i="6"/>
  <c r="I296" i="6"/>
  <c r="J296" i="6"/>
  <c r="H297" i="6"/>
  <c r="I297" i="6"/>
  <c r="J297" i="6"/>
  <c r="H298" i="6"/>
  <c r="I298" i="6"/>
  <c r="J298" i="6"/>
  <c r="H299" i="6"/>
  <c r="I299" i="6"/>
  <c r="J299" i="6"/>
  <c r="H300" i="6"/>
  <c r="I300" i="6"/>
  <c r="J300" i="6"/>
  <c r="H301" i="6"/>
  <c r="I301" i="6"/>
  <c r="J301" i="6"/>
  <c r="H302" i="6"/>
  <c r="I302" i="6"/>
  <c r="J302" i="6"/>
  <c r="H303" i="6"/>
  <c r="I303" i="6"/>
  <c r="J303" i="6"/>
  <c r="H304" i="6"/>
  <c r="I304" i="6"/>
  <c r="J304" i="6"/>
  <c r="H305" i="6"/>
  <c r="I305" i="6"/>
  <c r="J305" i="6"/>
  <c r="H306" i="6"/>
  <c r="I306" i="6"/>
  <c r="J306" i="6"/>
  <c r="H307" i="6"/>
  <c r="I307" i="6"/>
  <c r="J307" i="6"/>
  <c r="H308" i="6"/>
  <c r="I308" i="6"/>
  <c r="J308" i="6"/>
  <c r="H309" i="6"/>
  <c r="I309" i="6"/>
  <c r="J309" i="6"/>
  <c r="H310" i="6"/>
  <c r="I310" i="6"/>
  <c r="J310" i="6"/>
  <c r="H311" i="6"/>
  <c r="I311" i="6"/>
  <c r="J311" i="6"/>
  <c r="H312" i="6"/>
  <c r="I312" i="6"/>
  <c r="J312" i="6"/>
  <c r="H313" i="6"/>
  <c r="I313" i="6"/>
  <c r="J313" i="6"/>
  <c r="H314" i="6"/>
  <c r="I314" i="6"/>
  <c r="J314" i="6"/>
  <c r="H315" i="6"/>
  <c r="I315" i="6"/>
  <c r="J315" i="6"/>
  <c r="H316" i="6"/>
  <c r="I316" i="6"/>
  <c r="J316" i="6"/>
  <c r="H317" i="6"/>
  <c r="I317" i="6"/>
  <c r="J317" i="6"/>
  <c r="H318" i="6"/>
  <c r="I318" i="6"/>
  <c r="J318" i="6"/>
  <c r="H319" i="6"/>
  <c r="I319" i="6"/>
  <c r="J319" i="6"/>
  <c r="H320" i="6"/>
  <c r="I320" i="6"/>
  <c r="J320" i="6"/>
  <c r="H321" i="6"/>
  <c r="I321" i="6"/>
  <c r="J321" i="6"/>
  <c r="H322" i="6"/>
  <c r="I322" i="6"/>
  <c r="J322" i="6"/>
  <c r="H323" i="6"/>
  <c r="I323" i="6"/>
  <c r="J323" i="6"/>
  <c r="H324" i="6"/>
  <c r="I324" i="6"/>
  <c r="J324" i="6"/>
  <c r="H325" i="6"/>
  <c r="I325" i="6"/>
  <c r="J325" i="6"/>
  <c r="H326" i="6"/>
  <c r="I326" i="6"/>
  <c r="J326" i="6"/>
  <c r="H327" i="6"/>
  <c r="I327" i="6"/>
  <c r="J327" i="6"/>
  <c r="H328" i="6"/>
  <c r="I328" i="6"/>
  <c r="J328" i="6"/>
  <c r="H329" i="6"/>
  <c r="I329" i="6"/>
  <c r="J329" i="6"/>
  <c r="H330" i="6"/>
  <c r="I330" i="6"/>
  <c r="J330" i="6"/>
  <c r="H331" i="6"/>
  <c r="I331" i="6"/>
  <c r="J331" i="6"/>
  <c r="H332" i="6"/>
  <c r="I332" i="6"/>
  <c r="J332" i="6"/>
  <c r="H333" i="6"/>
  <c r="I333" i="6"/>
  <c r="J333" i="6"/>
  <c r="H334" i="6"/>
  <c r="I334" i="6"/>
  <c r="J334" i="6"/>
  <c r="H335" i="6"/>
  <c r="I335" i="6"/>
  <c r="J335" i="6"/>
  <c r="H336" i="6"/>
  <c r="I336" i="6"/>
  <c r="J336" i="6"/>
  <c r="H337" i="6"/>
  <c r="I337" i="6"/>
  <c r="J337" i="6"/>
  <c r="H338" i="6"/>
  <c r="I338" i="6"/>
  <c r="J338" i="6"/>
  <c r="H339" i="6"/>
  <c r="I339" i="6"/>
  <c r="J339" i="6"/>
  <c r="H340" i="6"/>
  <c r="I340" i="6"/>
  <c r="J340" i="6"/>
  <c r="H341" i="6"/>
  <c r="I341" i="6"/>
  <c r="J341" i="6"/>
  <c r="H342" i="6"/>
  <c r="I342" i="6"/>
  <c r="J342" i="6"/>
  <c r="H343" i="6"/>
  <c r="I343" i="6"/>
  <c r="J343" i="6"/>
  <c r="H344" i="6"/>
  <c r="I344" i="6"/>
  <c r="J344" i="6"/>
  <c r="H345" i="6"/>
  <c r="I345" i="6"/>
  <c r="J345" i="6"/>
  <c r="H346" i="6"/>
  <c r="I346" i="6"/>
  <c r="J346" i="6"/>
  <c r="H347" i="6"/>
  <c r="I347" i="6"/>
  <c r="J347" i="6"/>
  <c r="H348" i="6"/>
  <c r="I348" i="6"/>
  <c r="J348" i="6"/>
  <c r="H349" i="6"/>
  <c r="I349" i="6"/>
  <c r="J349" i="6"/>
  <c r="H350" i="6"/>
  <c r="I350" i="6"/>
  <c r="J350" i="6"/>
  <c r="H351" i="6"/>
  <c r="I351" i="6"/>
  <c r="J351" i="6"/>
  <c r="H352" i="6"/>
  <c r="I352" i="6"/>
  <c r="J352" i="6"/>
  <c r="H353" i="6"/>
  <c r="I353" i="6"/>
  <c r="J353" i="6"/>
  <c r="H354" i="6"/>
  <c r="I354" i="6"/>
  <c r="J354" i="6"/>
  <c r="H355" i="6"/>
  <c r="I355" i="6"/>
  <c r="J355" i="6"/>
  <c r="H356" i="6"/>
  <c r="I356" i="6"/>
  <c r="J356" i="6"/>
  <c r="H357" i="6"/>
  <c r="I357" i="6"/>
  <c r="J357" i="6"/>
  <c r="H358" i="6"/>
  <c r="I358" i="6"/>
  <c r="J358" i="6"/>
  <c r="H359" i="6"/>
  <c r="I359" i="6"/>
  <c r="J359" i="6"/>
  <c r="H360" i="6"/>
  <c r="I360" i="6"/>
  <c r="J360" i="6"/>
  <c r="H361" i="6"/>
  <c r="I361" i="6"/>
  <c r="J361" i="6"/>
  <c r="H362" i="6"/>
  <c r="I362" i="6"/>
  <c r="J362" i="6"/>
  <c r="H363" i="6"/>
  <c r="I363" i="6"/>
  <c r="J363" i="6"/>
  <c r="H364" i="6"/>
  <c r="I364" i="6"/>
  <c r="J364" i="6"/>
  <c r="H365" i="6"/>
  <c r="I365" i="6"/>
  <c r="J365" i="6"/>
  <c r="H366" i="6"/>
  <c r="I366" i="6"/>
  <c r="J366" i="6"/>
  <c r="H367" i="6"/>
  <c r="I367" i="6"/>
  <c r="J367" i="6"/>
  <c r="H368" i="6"/>
  <c r="I368" i="6"/>
  <c r="J368" i="6"/>
  <c r="H369" i="6"/>
  <c r="I369" i="6"/>
  <c r="J369" i="6"/>
  <c r="H370" i="6"/>
  <c r="I370" i="6"/>
  <c r="J370" i="6"/>
  <c r="H371" i="6"/>
  <c r="I371" i="6"/>
  <c r="J371" i="6"/>
  <c r="H372" i="6"/>
  <c r="I372" i="6"/>
  <c r="J372" i="6"/>
  <c r="H373" i="6"/>
  <c r="I373" i="6"/>
  <c r="J373" i="6"/>
  <c r="H374" i="6"/>
  <c r="I374" i="6"/>
  <c r="J374" i="6"/>
  <c r="H375" i="6"/>
  <c r="I375" i="6"/>
  <c r="J375" i="6"/>
  <c r="H376" i="6"/>
  <c r="I376" i="6"/>
  <c r="J376" i="6"/>
  <c r="H377" i="6"/>
  <c r="I377" i="6"/>
  <c r="J377" i="6"/>
  <c r="H378" i="6"/>
  <c r="I378" i="6"/>
  <c r="J378" i="6"/>
  <c r="H379" i="6"/>
  <c r="I379" i="6"/>
  <c r="J379" i="6"/>
  <c r="H380" i="6"/>
  <c r="I380" i="6"/>
  <c r="J380" i="6"/>
  <c r="H381" i="6"/>
  <c r="I381" i="6"/>
  <c r="J381" i="6"/>
  <c r="H382" i="6"/>
  <c r="I382" i="6"/>
  <c r="J382" i="6"/>
  <c r="H383" i="6"/>
  <c r="I383" i="6"/>
  <c r="J383" i="6"/>
  <c r="H384" i="6"/>
  <c r="I384" i="6"/>
  <c r="J384" i="6"/>
  <c r="H385" i="6"/>
  <c r="I385" i="6"/>
  <c r="J385" i="6"/>
  <c r="H386" i="6"/>
  <c r="I386" i="6"/>
  <c r="J386" i="6"/>
  <c r="H387" i="6"/>
  <c r="I387" i="6"/>
  <c r="J387" i="6"/>
  <c r="H388" i="6"/>
  <c r="I388" i="6"/>
  <c r="J388" i="6"/>
  <c r="H389" i="6"/>
  <c r="I389" i="6"/>
  <c r="J389" i="6"/>
  <c r="H390" i="6"/>
  <c r="I390" i="6"/>
  <c r="J390" i="6"/>
  <c r="H391" i="6"/>
  <c r="I391" i="6"/>
  <c r="J391" i="6"/>
  <c r="H392" i="6"/>
  <c r="I392" i="6"/>
  <c r="J392" i="6"/>
  <c r="H393" i="6"/>
  <c r="I393" i="6"/>
  <c r="J393" i="6"/>
  <c r="H394" i="6"/>
  <c r="I394" i="6"/>
  <c r="J394" i="6"/>
  <c r="H395" i="6"/>
  <c r="I395" i="6"/>
  <c r="J395" i="6"/>
  <c r="H396" i="6"/>
  <c r="I396" i="6"/>
  <c r="J396" i="6"/>
  <c r="H397" i="6"/>
  <c r="I397" i="6"/>
  <c r="J397" i="6"/>
  <c r="H398" i="6"/>
  <c r="I398" i="6"/>
  <c r="J398" i="6"/>
  <c r="H399" i="6"/>
  <c r="I399" i="6"/>
  <c r="J399" i="6"/>
  <c r="H400" i="6"/>
  <c r="I400" i="6"/>
  <c r="J400" i="6"/>
  <c r="H401" i="6"/>
  <c r="I401" i="6"/>
  <c r="J401" i="6"/>
  <c r="H402" i="6"/>
  <c r="I402" i="6"/>
  <c r="J402" i="6"/>
  <c r="H403" i="6"/>
  <c r="I403" i="6"/>
  <c r="J403" i="6"/>
  <c r="H404" i="6"/>
  <c r="I404" i="6"/>
  <c r="J404" i="6"/>
  <c r="H405" i="6"/>
  <c r="I405" i="6"/>
  <c r="J405" i="6"/>
  <c r="H406" i="6"/>
  <c r="I406" i="6"/>
  <c r="J406" i="6"/>
  <c r="H407" i="6"/>
  <c r="I407" i="6"/>
  <c r="J407" i="6"/>
  <c r="H408" i="6"/>
  <c r="I408" i="6"/>
  <c r="J408" i="6"/>
  <c r="H409" i="6"/>
  <c r="I409" i="6"/>
  <c r="J409" i="6"/>
  <c r="H410" i="6"/>
  <c r="I410" i="6"/>
  <c r="J410" i="6"/>
  <c r="H411" i="6"/>
  <c r="I411" i="6"/>
  <c r="J411" i="6"/>
  <c r="H412" i="6"/>
  <c r="I412" i="6"/>
  <c r="J412" i="6"/>
  <c r="H413" i="6"/>
  <c r="I413" i="6"/>
  <c r="J413" i="6"/>
  <c r="H414" i="6"/>
  <c r="I414" i="6"/>
  <c r="J414" i="6"/>
  <c r="H415" i="6"/>
  <c r="I415" i="6"/>
  <c r="J415" i="6"/>
  <c r="H416" i="6"/>
  <c r="I416" i="6"/>
  <c r="J416" i="6"/>
  <c r="H417" i="6"/>
  <c r="I417" i="6"/>
  <c r="J417" i="6"/>
  <c r="H418" i="6"/>
  <c r="I418" i="6"/>
  <c r="J418" i="6"/>
  <c r="H419" i="6"/>
  <c r="I419" i="6"/>
  <c r="J419" i="6"/>
  <c r="H420" i="6"/>
  <c r="I420" i="6"/>
  <c r="J420" i="6"/>
  <c r="H421" i="6"/>
  <c r="I421" i="6"/>
  <c r="J421" i="6"/>
  <c r="H422" i="6"/>
  <c r="I422" i="6"/>
  <c r="J422" i="6"/>
  <c r="H423" i="6"/>
  <c r="I423" i="6"/>
  <c r="J423" i="6"/>
  <c r="H424" i="6"/>
  <c r="I424" i="6"/>
  <c r="J424" i="6"/>
  <c r="H425" i="6"/>
  <c r="I425" i="6"/>
  <c r="J425" i="6"/>
  <c r="H426" i="6"/>
  <c r="I426" i="6"/>
  <c r="J426" i="6"/>
  <c r="H427" i="6"/>
  <c r="I427" i="6"/>
  <c r="J427" i="6"/>
  <c r="H428" i="6"/>
  <c r="I428" i="6"/>
  <c r="J428" i="6"/>
  <c r="H429" i="6"/>
  <c r="I429" i="6"/>
  <c r="J429" i="6"/>
  <c r="H430" i="6"/>
  <c r="I430" i="6"/>
  <c r="J430" i="6"/>
  <c r="H431" i="6"/>
  <c r="I431" i="6"/>
  <c r="J431" i="6"/>
  <c r="H432" i="6"/>
  <c r="I432" i="6"/>
  <c r="J432" i="6"/>
  <c r="H433" i="6"/>
  <c r="I433" i="6"/>
  <c r="J433" i="6"/>
  <c r="H434" i="6"/>
  <c r="I434" i="6"/>
  <c r="J434" i="6"/>
  <c r="H435" i="6"/>
  <c r="I435" i="6"/>
  <c r="J435" i="6"/>
  <c r="H436" i="6"/>
  <c r="I436" i="6"/>
  <c r="J436" i="6"/>
  <c r="H437" i="6"/>
  <c r="I437" i="6"/>
  <c r="J437" i="6"/>
  <c r="H438" i="6"/>
  <c r="I438" i="6"/>
  <c r="J438" i="6"/>
  <c r="H439" i="6"/>
  <c r="I439" i="6"/>
  <c r="J439" i="6"/>
  <c r="H440" i="6"/>
  <c r="I440" i="6"/>
  <c r="J440" i="6"/>
  <c r="H441" i="6"/>
  <c r="I441" i="6"/>
  <c r="J441" i="6"/>
  <c r="H442" i="6"/>
  <c r="I442" i="6"/>
  <c r="J442" i="6"/>
  <c r="H443" i="6"/>
  <c r="I443" i="6"/>
  <c r="J443" i="6"/>
  <c r="H444" i="6"/>
  <c r="I444" i="6"/>
  <c r="J444" i="6"/>
  <c r="H445" i="6"/>
  <c r="I445" i="6"/>
  <c r="J445" i="6"/>
  <c r="H446" i="6"/>
  <c r="I446" i="6"/>
  <c r="J446" i="6"/>
  <c r="H447" i="6"/>
  <c r="I447" i="6"/>
  <c r="J447" i="6"/>
  <c r="H448" i="6"/>
  <c r="I448" i="6"/>
  <c r="J448" i="6"/>
  <c r="H449" i="6"/>
  <c r="I449" i="6"/>
  <c r="J449" i="6"/>
  <c r="H450" i="6"/>
  <c r="I450" i="6"/>
  <c r="J450" i="6"/>
  <c r="H451" i="6"/>
  <c r="I451" i="6"/>
  <c r="J451" i="6"/>
  <c r="H452" i="6"/>
  <c r="I452" i="6"/>
  <c r="J452" i="6"/>
  <c r="H453" i="6"/>
  <c r="I453" i="6"/>
  <c r="J453" i="6"/>
  <c r="H454" i="6"/>
  <c r="I454" i="6"/>
  <c r="J454" i="6"/>
  <c r="H455" i="6"/>
  <c r="I455" i="6"/>
  <c r="J455" i="6"/>
  <c r="H456" i="6"/>
  <c r="I456" i="6"/>
  <c r="J456" i="6"/>
  <c r="H457" i="6"/>
  <c r="I457" i="6"/>
  <c r="J457" i="6"/>
  <c r="H458" i="6"/>
  <c r="I458" i="6"/>
  <c r="J458" i="6"/>
  <c r="H459" i="6"/>
  <c r="I459" i="6"/>
  <c r="J459" i="6"/>
  <c r="H460" i="6"/>
  <c r="I460" i="6"/>
  <c r="J460" i="6"/>
  <c r="H461" i="6"/>
  <c r="I461" i="6"/>
  <c r="J461" i="6"/>
  <c r="H462" i="6"/>
  <c r="I462" i="6"/>
  <c r="J462" i="6"/>
  <c r="H463" i="6"/>
  <c r="I463" i="6"/>
  <c r="J463" i="6"/>
  <c r="H464" i="6"/>
  <c r="I464" i="6"/>
  <c r="J464" i="6"/>
  <c r="H465" i="6"/>
  <c r="I465" i="6"/>
  <c r="J465" i="6"/>
  <c r="H466" i="6"/>
  <c r="I466" i="6"/>
  <c r="J466" i="6"/>
  <c r="H467" i="6"/>
  <c r="I467" i="6"/>
  <c r="J467" i="6"/>
  <c r="H468" i="6"/>
  <c r="I468" i="6"/>
  <c r="J468" i="6"/>
  <c r="H469" i="6"/>
  <c r="I469" i="6"/>
  <c r="J469" i="6"/>
  <c r="H470" i="6"/>
  <c r="I470" i="6"/>
  <c r="J470" i="6"/>
  <c r="H471" i="6"/>
  <c r="I471" i="6"/>
  <c r="J471" i="6"/>
  <c r="H472" i="6"/>
  <c r="I472" i="6"/>
  <c r="J472" i="6"/>
  <c r="H473" i="6"/>
  <c r="I473" i="6"/>
  <c r="J473" i="6"/>
  <c r="H474" i="6"/>
  <c r="I474" i="6"/>
  <c r="J474" i="6"/>
  <c r="H475" i="6"/>
  <c r="I475" i="6"/>
  <c r="J475" i="6"/>
  <c r="H476" i="6"/>
  <c r="I476" i="6"/>
  <c r="J476" i="6"/>
  <c r="H477" i="6"/>
  <c r="I477" i="6"/>
  <c r="J477" i="6"/>
  <c r="H478" i="6"/>
  <c r="I478" i="6"/>
  <c r="J478" i="6"/>
  <c r="H479" i="6"/>
  <c r="I479" i="6"/>
  <c r="J479" i="6"/>
  <c r="H480" i="6"/>
  <c r="I480" i="6"/>
  <c r="J480" i="6"/>
  <c r="H481" i="6"/>
  <c r="I481" i="6"/>
  <c r="J481" i="6"/>
  <c r="H482" i="6"/>
  <c r="I482" i="6"/>
  <c r="J482" i="6"/>
  <c r="H483" i="6"/>
  <c r="I483" i="6"/>
  <c r="J483" i="6"/>
  <c r="H484" i="6"/>
  <c r="I484" i="6"/>
  <c r="J484" i="6"/>
  <c r="H485" i="6"/>
  <c r="I485" i="6"/>
  <c r="J485" i="6"/>
  <c r="H486" i="6"/>
  <c r="I486" i="6"/>
  <c r="J486" i="6"/>
  <c r="H487" i="6"/>
  <c r="I487" i="6"/>
  <c r="J487" i="6"/>
  <c r="H488" i="6"/>
  <c r="I488" i="6"/>
  <c r="J488" i="6"/>
  <c r="H489" i="6"/>
  <c r="I489" i="6"/>
  <c r="J489" i="6"/>
  <c r="H490" i="6"/>
  <c r="I490" i="6"/>
  <c r="J490" i="6"/>
  <c r="H491" i="6"/>
  <c r="I491" i="6"/>
  <c r="J491" i="6"/>
  <c r="H492" i="6"/>
  <c r="I492" i="6"/>
  <c r="J492" i="6"/>
  <c r="H493" i="6"/>
  <c r="I493" i="6"/>
  <c r="J493" i="6"/>
  <c r="H494" i="6"/>
  <c r="I494" i="6"/>
  <c r="J494" i="6"/>
  <c r="H495" i="6"/>
  <c r="I495" i="6"/>
  <c r="J495" i="6"/>
  <c r="H496" i="6"/>
  <c r="I496" i="6"/>
  <c r="J496" i="6"/>
  <c r="H497" i="6"/>
  <c r="I497" i="6"/>
  <c r="J497" i="6"/>
  <c r="H498" i="6"/>
  <c r="I498" i="6"/>
  <c r="J498" i="6"/>
  <c r="H499" i="6"/>
  <c r="I499" i="6"/>
  <c r="J499" i="6"/>
  <c r="H500" i="6"/>
  <c r="I500" i="6"/>
  <c r="J500" i="6"/>
  <c r="H501" i="6"/>
  <c r="I501" i="6"/>
  <c r="J501" i="6"/>
  <c r="H502" i="6"/>
  <c r="I502" i="6"/>
  <c r="J502" i="6"/>
  <c r="H503" i="6"/>
  <c r="I503" i="6"/>
  <c r="J503" i="6"/>
  <c r="H504" i="6"/>
  <c r="I504" i="6"/>
  <c r="J504" i="6"/>
  <c r="H505" i="6"/>
  <c r="I505" i="6"/>
  <c r="J505" i="6"/>
  <c r="H506" i="6"/>
  <c r="I506" i="6"/>
  <c r="J506" i="6"/>
  <c r="H507" i="6"/>
  <c r="I507" i="6"/>
  <c r="J507" i="6"/>
  <c r="H508" i="6"/>
  <c r="I508" i="6"/>
  <c r="J508" i="6"/>
  <c r="H509" i="6"/>
  <c r="I509" i="6"/>
  <c r="J509" i="6"/>
  <c r="H510" i="6"/>
  <c r="I510" i="6"/>
  <c r="J510" i="6"/>
  <c r="H511" i="6"/>
  <c r="I511" i="6"/>
  <c r="J511" i="6"/>
  <c r="H512" i="6"/>
  <c r="I512" i="6"/>
  <c r="J512" i="6"/>
  <c r="H513" i="6"/>
  <c r="I513" i="6"/>
  <c r="J513" i="6"/>
  <c r="H514" i="6"/>
  <c r="I514" i="6"/>
  <c r="J514" i="6"/>
  <c r="H515" i="6"/>
  <c r="I515" i="6"/>
  <c r="J515" i="6"/>
  <c r="H516" i="6"/>
  <c r="I516" i="6"/>
  <c r="J516" i="6"/>
  <c r="H517" i="6"/>
  <c r="I517" i="6"/>
  <c r="J517" i="6"/>
  <c r="H518" i="6"/>
  <c r="I518" i="6"/>
  <c r="J518" i="6"/>
  <c r="H519" i="6"/>
  <c r="I519" i="6"/>
  <c r="J519" i="6"/>
  <c r="H520" i="6"/>
  <c r="I520" i="6"/>
  <c r="J520" i="6"/>
  <c r="H521" i="6"/>
  <c r="I521" i="6"/>
  <c r="J521" i="6"/>
  <c r="H522" i="6"/>
  <c r="I522" i="6"/>
  <c r="J522" i="6"/>
  <c r="H523" i="6"/>
  <c r="I523" i="6"/>
  <c r="J523" i="6"/>
  <c r="H524" i="6"/>
  <c r="I524" i="6"/>
  <c r="J524" i="6"/>
  <c r="H525" i="6"/>
  <c r="I525" i="6"/>
  <c r="J525" i="6"/>
  <c r="H526" i="6"/>
  <c r="I526" i="6"/>
  <c r="J526" i="6"/>
  <c r="H527" i="6"/>
  <c r="I527" i="6"/>
  <c r="J527" i="6"/>
  <c r="H528" i="6"/>
  <c r="I528" i="6"/>
  <c r="J528" i="6"/>
  <c r="H529" i="6"/>
  <c r="I529" i="6"/>
  <c r="J529" i="6"/>
  <c r="H530" i="6"/>
  <c r="I530" i="6"/>
  <c r="J530" i="6"/>
  <c r="H531" i="6"/>
  <c r="I531" i="6"/>
  <c r="J531" i="6"/>
  <c r="H532" i="6"/>
  <c r="I532" i="6"/>
  <c r="J532" i="6"/>
  <c r="H533" i="6"/>
  <c r="I533" i="6"/>
  <c r="J533" i="6"/>
  <c r="H534" i="6"/>
  <c r="I534" i="6"/>
  <c r="J534" i="6"/>
  <c r="H535" i="6"/>
  <c r="I535" i="6"/>
  <c r="J535" i="6"/>
  <c r="H536" i="6"/>
  <c r="I536" i="6"/>
  <c r="J536" i="6"/>
  <c r="H537" i="6"/>
  <c r="I537" i="6"/>
  <c r="J537" i="6"/>
  <c r="H538" i="6"/>
  <c r="I538" i="6"/>
  <c r="J538" i="6"/>
  <c r="H539" i="6"/>
  <c r="I539" i="6"/>
  <c r="J539" i="6"/>
  <c r="H540" i="6"/>
  <c r="I540" i="6"/>
  <c r="J540" i="6"/>
  <c r="H541" i="6"/>
  <c r="I541" i="6"/>
  <c r="J541" i="6"/>
  <c r="H542" i="6"/>
  <c r="I542" i="6"/>
  <c r="J542" i="6"/>
  <c r="H543" i="6"/>
  <c r="I543" i="6"/>
  <c r="J543" i="6"/>
  <c r="H544" i="6"/>
  <c r="I544" i="6"/>
  <c r="J544" i="6"/>
  <c r="H545" i="6"/>
  <c r="I545" i="6"/>
  <c r="J545" i="6"/>
  <c r="H546" i="6"/>
  <c r="I546" i="6"/>
  <c r="J546" i="6"/>
  <c r="H547" i="6"/>
  <c r="I547" i="6"/>
  <c r="J547" i="6"/>
  <c r="H548" i="6"/>
  <c r="I548" i="6"/>
  <c r="J548" i="6"/>
  <c r="H549" i="6"/>
  <c r="I549" i="6"/>
  <c r="J549" i="6"/>
  <c r="H550" i="6"/>
  <c r="I550" i="6"/>
  <c r="J550" i="6"/>
  <c r="H551" i="6"/>
  <c r="I551" i="6"/>
  <c r="J551" i="6"/>
  <c r="H552" i="6"/>
  <c r="I552" i="6"/>
  <c r="J552" i="6"/>
  <c r="H553" i="6"/>
  <c r="I553" i="6"/>
  <c r="J553" i="6"/>
  <c r="H554" i="6"/>
  <c r="I554" i="6"/>
  <c r="J554" i="6"/>
  <c r="H555" i="6"/>
  <c r="I555" i="6"/>
  <c r="J555" i="6"/>
  <c r="H556" i="6"/>
  <c r="I556" i="6"/>
  <c r="J556" i="6"/>
  <c r="H557" i="6"/>
  <c r="I557" i="6"/>
  <c r="J557" i="6"/>
  <c r="H558" i="6"/>
  <c r="I558" i="6"/>
  <c r="J558" i="6"/>
  <c r="H559" i="6"/>
  <c r="I559" i="6"/>
  <c r="J559" i="6"/>
  <c r="H560" i="6"/>
  <c r="I560" i="6"/>
  <c r="J560" i="6"/>
  <c r="H561" i="6"/>
  <c r="I561" i="6"/>
  <c r="J561" i="6"/>
  <c r="H562" i="6"/>
  <c r="I562" i="6"/>
  <c r="J562" i="6"/>
  <c r="H563" i="6"/>
  <c r="I563" i="6"/>
  <c r="J563" i="6"/>
  <c r="H564" i="6"/>
  <c r="I564" i="6"/>
  <c r="J564" i="6"/>
  <c r="H565" i="6"/>
  <c r="I565" i="6"/>
  <c r="J565" i="6"/>
  <c r="H566" i="6"/>
  <c r="I566" i="6"/>
  <c r="J566" i="6"/>
  <c r="H567" i="6"/>
  <c r="I567" i="6"/>
  <c r="J567" i="6"/>
  <c r="H568" i="6"/>
  <c r="I568" i="6"/>
  <c r="J568" i="6"/>
  <c r="H569" i="6"/>
  <c r="I569" i="6"/>
  <c r="J569" i="6"/>
  <c r="H570" i="6"/>
  <c r="I570" i="6"/>
  <c r="J570" i="6"/>
  <c r="H571" i="6"/>
  <c r="I571" i="6"/>
  <c r="J571" i="6"/>
  <c r="H572" i="6"/>
  <c r="I572" i="6"/>
  <c r="J572" i="6"/>
  <c r="H573" i="6"/>
  <c r="I573" i="6"/>
  <c r="J573" i="6"/>
  <c r="H574" i="6"/>
  <c r="I574" i="6"/>
  <c r="J574" i="6"/>
  <c r="H575" i="6"/>
  <c r="I575" i="6"/>
  <c r="J575" i="6"/>
  <c r="H576" i="6"/>
  <c r="I576" i="6"/>
  <c r="J576" i="6"/>
  <c r="H577" i="6"/>
  <c r="I577" i="6"/>
  <c r="J577" i="6"/>
  <c r="H578" i="6"/>
  <c r="I578" i="6"/>
  <c r="J578" i="6"/>
  <c r="H579" i="6"/>
  <c r="I579" i="6"/>
  <c r="J579" i="6"/>
  <c r="H580" i="6"/>
  <c r="I580" i="6"/>
  <c r="J580" i="6"/>
  <c r="H581" i="6"/>
  <c r="I581" i="6"/>
  <c r="J581" i="6"/>
  <c r="H582" i="6"/>
  <c r="I582" i="6"/>
  <c r="J582" i="6"/>
  <c r="H583" i="6"/>
  <c r="I583" i="6"/>
  <c r="J583" i="6"/>
  <c r="H584" i="6"/>
  <c r="I584" i="6"/>
  <c r="J584" i="6"/>
  <c r="H585" i="6"/>
  <c r="I585" i="6"/>
  <c r="J585" i="6"/>
  <c r="H586" i="6"/>
  <c r="I586" i="6"/>
  <c r="J586" i="6"/>
  <c r="H587" i="6"/>
  <c r="I587" i="6"/>
  <c r="J587" i="6"/>
  <c r="H588" i="6"/>
  <c r="I588" i="6"/>
  <c r="J588" i="6"/>
  <c r="H589" i="6"/>
  <c r="I589" i="6"/>
  <c r="J589" i="6"/>
  <c r="H590" i="6"/>
  <c r="I590" i="6"/>
  <c r="J590" i="6"/>
  <c r="H591" i="6"/>
  <c r="I591" i="6"/>
  <c r="J591" i="6"/>
  <c r="H592" i="6"/>
  <c r="I592" i="6"/>
  <c r="J592" i="6"/>
  <c r="H593" i="6"/>
  <c r="I593" i="6"/>
  <c r="J593" i="6"/>
  <c r="H594" i="6"/>
  <c r="I594" i="6"/>
  <c r="J594" i="6"/>
  <c r="H595" i="6"/>
  <c r="I595" i="6"/>
  <c r="J595" i="6"/>
  <c r="H596" i="6"/>
  <c r="I596" i="6"/>
  <c r="J596" i="6"/>
  <c r="H597" i="6"/>
  <c r="I597" i="6"/>
  <c r="J597" i="6"/>
  <c r="H598" i="6"/>
  <c r="I598" i="6"/>
  <c r="J598" i="6"/>
  <c r="H599" i="6"/>
  <c r="I599" i="6"/>
  <c r="J599" i="6"/>
  <c r="H600" i="6"/>
  <c r="I600" i="6"/>
  <c r="J600" i="6"/>
  <c r="H601" i="6"/>
  <c r="I601" i="6"/>
  <c r="J601" i="6"/>
  <c r="H602" i="6"/>
  <c r="I602" i="6"/>
  <c r="J602" i="6"/>
  <c r="H603" i="6"/>
  <c r="I603" i="6"/>
  <c r="J603" i="6"/>
  <c r="H604" i="6"/>
  <c r="I604" i="6"/>
  <c r="J604" i="6"/>
  <c r="H605" i="6"/>
  <c r="I605" i="6"/>
  <c r="J605" i="6"/>
  <c r="H606" i="6"/>
  <c r="I606" i="6"/>
  <c r="J606" i="6"/>
  <c r="H607" i="6"/>
  <c r="I607" i="6"/>
  <c r="J607" i="6"/>
  <c r="H608" i="6"/>
  <c r="I608" i="6"/>
  <c r="J608" i="6"/>
  <c r="H609" i="6"/>
  <c r="I609" i="6"/>
  <c r="J609" i="6"/>
  <c r="H610" i="6"/>
  <c r="I610" i="6"/>
  <c r="J610" i="6"/>
  <c r="H611" i="6"/>
  <c r="I611" i="6"/>
  <c r="J611" i="6"/>
  <c r="H612" i="6"/>
  <c r="I612" i="6"/>
  <c r="J612" i="6"/>
  <c r="H613" i="6"/>
  <c r="I613" i="6"/>
  <c r="J613" i="6"/>
  <c r="H614" i="6"/>
  <c r="I614" i="6"/>
  <c r="J614" i="6"/>
  <c r="H615" i="6"/>
  <c r="I615" i="6"/>
  <c r="J615" i="6"/>
  <c r="H616" i="6"/>
  <c r="I616" i="6"/>
  <c r="J616" i="6"/>
  <c r="H617" i="6"/>
  <c r="I617" i="6"/>
  <c r="J617" i="6"/>
  <c r="H618" i="6"/>
  <c r="I618" i="6"/>
  <c r="J618" i="6"/>
  <c r="H619" i="6"/>
  <c r="I619" i="6"/>
  <c r="J619" i="6"/>
  <c r="H620" i="6"/>
  <c r="I620" i="6"/>
  <c r="J620" i="6"/>
  <c r="H621" i="6"/>
  <c r="I621" i="6"/>
  <c r="J621" i="6"/>
  <c r="H622" i="6"/>
  <c r="I622" i="6"/>
  <c r="J622" i="6"/>
  <c r="H623" i="6"/>
  <c r="I623" i="6"/>
  <c r="J623" i="6"/>
  <c r="H624" i="6"/>
  <c r="I624" i="6"/>
  <c r="J624" i="6"/>
  <c r="H625" i="6"/>
  <c r="I625" i="6"/>
  <c r="J625" i="6"/>
  <c r="H626" i="6"/>
  <c r="I626" i="6"/>
  <c r="J626" i="6"/>
  <c r="H627" i="6"/>
  <c r="I627" i="6"/>
  <c r="J627" i="6"/>
  <c r="H628" i="6"/>
  <c r="I628" i="6"/>
  <c r="J628" i="6"/>
  <c r="H629" i="6"/>
  <c r="I629" i="6"/>
  <c r="J629" i="6"/>
  <c r="H630" i="6"/>
  <c r="I630" i="6"/>
  <c r="J630" i="6"/>
  <c r="H631" i="6"/>
  <c r="I631" i="6"/>
  <c r="J631" i="6"/>
  <c r="H632" i="6"/>
  <c r="I632" i="6"/>
  <c r="J632" i="6"/>
  <c r="H633" i="6"/>
  <c r="I633" i="6"/>
  <c r="J633" i="6"/>
  <c r="H634" i="6"/>
  <c r="I634" i="6"/>
  <c r="J634" i="6"/>
  <c r="H635" i="6"/>
  <c r="I635" i="6"/>
  <c r="J635" i="6"/>
  <c r="H636" i="6"/>
  <c r="I636" i="6"/>
  <c r="J636" i="6"/>
  <c r="H637" i="6"/>
  <c r="I637" i="6"/>
  <c r="J637" i="6"/>
  <c r="H638" i="6"/>
  <c r="I638" i="6"/>
  <c r="J638" i="6"/>
  <c r="H639" i="6"/>
  <c r="I639" i="6"/>
  <c r="J639" i="6"/>
  <c r="H640" i="6"/>
  <c r="I640" i="6"/>
  <c r="J640" i="6"/>
  <c r="H641" i="6"/>
  <c r="I641" i="6"/>
  <c r="J641" i="6"/>
  <c r="H642" i="6"/>
  <c r="I642" i="6"/>
  <c r="J642" i="6"/>
  <c r="H643" i="6"/>
  <c r="I643" i="6"/>
  <c r="J643" i="6"/>
  <c r="H644" i="6"/>
  <c r="I644" i="6"/>
  <c r="J644" i="6"/>
  <c r="H645" i="6"/>
  <c r="I645" i="6"/>
  <c r="J645" i="6"/>
  <c r="H646" i="6"/>
  <c r="I646" i="6"/>
  <c r="J646" i="6"/>
  <c r="H647" i="6"/>
  <c r="I647" i="6"/>
  <c r="J647" i="6"/>
  <c r="H648" i="6"/>
  <c r="I648" i="6"/>
  <c r="J648" i="6"/>
  <c r="H649" i="6"/>
  <c r="I649" i="6"/>
  <c r="J649" i="6"/>
  <c r="H650" i="6"/>
  <c r="I650" i="6"/>
  <c r="J650" i="6"/>
  <c r="H651" i="6"/>
  <c r="I651" i="6"/>
  <c r="J651" i="6"/>
  <c r="H652" i="6"/>
  <c r="I652" i="6"/>
  <c r="J652" i="6"/>
  <c r="H653" i="6"/>
  <c r="I653" i="6"/>
  <c r="J653" i="6"/>
  <c r="H654" i="6"/>
  <c r="I654" i="6"/>
  <c r="J654" i="6"/>
  <c r="H655" i="6"/>
  <c r="I655" i="6"/>
  <c r="J655" i="6"/>
  <c r="H656" i="6"/>
  <c r="I656" i="6"/>
  <c r="J656" i="6"/>
  <c r="H657" i="6"/>
  <c r="I657" i="6"/>
  <c r="J657" i="6"/>
  <c r="H658" i="6"/>
  <c r="I658" i="6"/>
  <c r="J658" i="6"/>
  <c r="H659" i="6"/>
  <c r="I659" i="6"/>
  <c r="J659" i="6"/>
  <c r="H660" i="6"/>
  <c r="I660" i="6"/>
  <c r="J660" i="6"/>
  <c r="H661" i="6"/>
  <c r="I661" i="6"/>
  <c r="J661" i="6"/>
  <c r="H662" i="6"/>
  <c r="I662" i="6"/>
  <c r="J662" i="6"/>
  <c r="H663" i="6"/>
  <c r="I663" i="6"/>
  <c r="J663" i="6"/>
  <c r="H664" i="6"/>
  <c r="I664" i="6"/>
  <c r="J664" i="6"/>
  <c r="H665" i="6"/>
  <c r="I665" i="6"/>
  <c r="J665" i="6"/>
  <c r="H666" i="6"/>
  <c r="I666" i="6"/>
  <c r="J666" i="6"/>
  <c r="H667" i="6"/>
  <c r="I667" i="6"/>
  <c r="J667" i="6"/>
  <c r="H668" i="6"/>
  <c r="I668" i="6"/>
  <c r="J668" i="6"/>
  <c r="H669" i="6"/>
  <c r="I669" i="6"/>
  <c r="J669" i="6"/>
  <c r="H670" i="6"/>
  <c r="I670" i="6"/>
  <c r="J670" i="6"/>
  <c r="H671" i="6"/>
  <c r="I671" i="6"/>
  <c r="J671" i="6"/>
  <c r="H672" i="6"/>
  <c r="I672" i="6"/>
  <c r="J672" i="6"/>
  <c r="H673" i="6"/>
  <c r="I673" i="6"/>
  <c r="J673" i="6"/>
  <c r="H674" i="6"/>
  <c r="I674" i="6"/>
  <c r="J674" i="6"/>
  <c r="H675" i="6"/>
  <c r="I675" i="6"/>
  <c r="J675" i="6"/>
  <c r="H676" i="6"/>
  <c r="I676" i="6"/>
  <c r="J676" i="6"/>
  <c r="H677" i="6"/>
  <c r="I677" i="6"/>
  <c r="J677" i="6"/>
  <c r="H678" i="6"/>
  <c r="I678" i="6"/>
  <c r="J678" i="6"/>
  <c r="H679" i="6"/>
  <c r="I679" i="6"/>
  <c r="J679" i="6"/>
  <c r="H680" i="6"/>
  <c r="I680" i="6"/>
  <c r="J680" i="6"/>
  <c r="H681" i="6"/>
  <c r="I681" i="6"/>
  <c r="J681" i="6"/>
  <c r="H682" i="6"/>
  <c r="I682" i="6"/>
  <c r="J682" i="6"/>
  <c r="H683" i="6"/>
  <c r="I683" i="6"/>
  <c r="J683" i="6"/>
  <c r="H684" i="6"/>
  <c r="I684" i="6"/>
  <c r="J684" i="6"/>
  <c r="H685" i="6"/>
  <c r="I685" i="6"/>
  <c r="J685" i="6"/>
  <c r="H686" i="6"/>
  <c r="I686" i="6"/>
  <c r="J686" i="6"/>
  <c r="H687" i="6"/>
  <c r="I687" i="6"/>
  <c r="J687" i="6"/>
  <c r="H688" i="6"/>
  <c r="I688" i="6"/>
  <c r="J688" i="6"/>
  <c r="H689" i="6"/>
  <c r="I689" i="6"/>
  <c r="J689" i="6"/>
  <c r="H690" i="6"/>
  <c r="I690" i="6"/>
  <c r="J690" i="6"/>
  <c r="H691" i="6"/>
  <c r="I691" i="6"/>
  <c r="J691" i="6"/>
  <c r="H692" i="6"/>
  <c r="I692" i="6"/>
  <c r="J692" i="6"/>
  <c r="H693" i="6"/>
  <c r="I693" i="6"/>
  <c r="J693" i="6"/>
  <c r="H694" i="6"/>
  <c r="I694" i="6"/>
  <c r="J694" i="6"/>
  <c r="H695" i="6"/>
  <c r="I695" i="6"/>
  <c r="J695" i="6"/>
  <c r="H696" i="6"/>
  <c r="I696" i="6"/>
  <c r="J696" i="6"/>
  <c r="H697" i="6"/>
  <c r="I697" i="6"/>
  <c r="J697" i="6"/>
  <c r="H698" i="6"/>
  <c r="I698" i="6"/>
  <c r="J698" i="6"/>
  <c r="H699" i="6"/>
  <c r="I699" i="6"/>
  <c r="J699" i="6"/>
  <c r="H700" i="6"/>
  <c r="I700" i="6"/>
  <c r="J700" i="6"/>
  <c r="H701" i="6"/>
  <c r="I701" i="6"/>
  <c r="J701" i="6"/>
  <c r="H702" i="6"/>
  <c r="I702" i="6"/>
  <c r="J702" i="6"/>
  <c r="H703" i="6"/>
  <c r="I703" i="6"/>
  <c r="J703" i="6"/>
  <c r="H704" i="6"/>
  <c r="I704" i="6"/>
  <c r="J704" i="6"/>
  <c r="H705" i="6"/>
  <c r="I705" i="6"/>
  <c r="J705" i="6"/>
  <c r="H706" i="6"/>
  <c r="I706" i="6"/>
  <c r="J706" i="6"/>
  <c r="H707" i="6"/>
  <c r="I707" i="6"/>
  <c r="J707" i="6"/>
  <c r="H708" i="6"/>
  <c r="I708" i="6"/>
  <c r="J708" i="6"/>
  <c r="H709" i="6"/>
  <c r="I709" i="6"/>
  <c r="J709" i="6"/>
  <c r="H710" i="6"/>
  <c r="I710" i="6"/>
  <c r="J710" i="6"/>
  <c r="H711" i="6"/>
  <c r="I711" i="6"/>
  <c r="J711" i="6"/>
  <c r="H712" i="6"/>
  <c r="I712" i="6"/>
  <c r="J712" i="6"/>
  <c r="H713" i="6"/>
  <c r="I713" i="6"/>
  <c r="J713" i="6"/>
  <c r="H714" i="6"/>
  <c r="I714" i="6"/>
  <c r="J714" i="6"/>
  <c r="H715" i="6"/>
  <c r="I715" i="6"/>
  <c r="J715" i="6"/>
  <c r="H716" i="6"/>
  <c r="I716" i="6"/>
  <c r="J716" i="6"/>
  <c r="H717" i="6"/>
  <c r="I717" i="6"/>
  <c r="J717" i="6"/>
  <c r="H718" i="6"/>
  <c r="I718" i="6"/>
  <c r="J718" i="6"/>
  <c r="H719" i="6"/>
  <c r="I719" i="6"/>
  <c r="J719" i="6"/>
  <c r="H720" i="6"/>
  <c r="I720" i="6"/>
  <c r="J720" i="6"/>
  <c r="H721" i="6"/>
  <c r="I721" i="6"/>
  <c r="J721" i="6"/>
  <c r="H722" i="6"/>
  <c r="I722" i="6"/>
  <c r="J722" i="6"/>
  <c r="H723" i="6"/>
  <c r="I723" i="6"/>
  <c r="J723" i="6"/>
  <c r="H724" i="6"/>
  <c r="I724" i="6"/>
  <c r="J724" i="6"/>
  <c r="H725" i="6"/>
  <c r="I725" i="6"/>
  <c r="J725" i="6"/>
  <c r="H726" i="6"/>
  <c r="I726" i="6"/>
  <c r="J726" i="6"/>
  <c r="H727" i="6"/>
  <c r="I727" i="6"/>
  <c r="J727" i="6"/>
  <c r="H728" i="6"/>
  <c r="I728" i="6"/>
  <c r="J728" i="6"/>
  <c r="H729" i="6"/>
  <c r="I729" i="6"/>
  <c r="J729" i="6"/>
  <c r="H730" i="6"/>
  <c r="I730" i="6"/>
  <c r="J730" i="6"/>
  <c r="H731" i="6"/>
  <c r="I731" i="6"/>
  <c r="J731" i="6"/>
  <c r="H732" i="6"/>
  <c r="I732" i="6"/>
  <c r="J732" i="6"/>
  <c r="H733" i="6"/>
  <c r="I733" i="6"/>
  <c r="J733" i="6"/>
  <c r="H734" i="6"/>
  <c r="I734" i="6"/>
  <c r="J734" i="6"/>
  <c r="H735" i="6"/>
  <c r="I735" i="6"/>
  <c r="J735" i="6"/>
  <c r="H736" i="6"/>
  <c r="I736" i="6"/>
  <c r="J736" i="6"/>
  <c r="H737" i="6"/>
  <c r="I737" i="6"/>
  <c r="J737" i="6"/>
  <c r="H738" i="6"/>
  <c r="I738" i="6"/>
  <c r="J738" i="6"/>
  <c r="H739" i="6"/>
  <c r="I739" i="6"/>
  <c r="J739" i="6"/>
  <c r="H740" i="6"/>
  <c r="I740" i="6"/>
  <c r="J740" i="6"/>
  <c r="H741" i="6"/>
  <c r="I741" i="6"/>
  <c r="J741" i="6"/>
  <c r="H742" i="6"/>
  <c r="I742" i="6"/>
  <c r="J742" i="6"/>
  <c r="H743" i="6"/>
  <c r="I743" i="6"/>
  <c r="J743" i="6"/>
  <c r="H744" i="6"/>
  <c r="I744" i="6"/>
  <c r="J744" i="6"/>
  <c r="H745" i="6"/>
  <c r="I745" i="6"/>
  <c r="J745" i="6"/>
  <c r="H746" i="6"/>
  <c r="I746" i="6"/>
  <c r="J746" i="6"/>
  <c r="H747" i="6"/>
  <c r="I747" i="6"/>
  <c r="J747" i="6"/>
  <c r="H748" i="6"/>
  <c r="I748" i="6"/>
  <c r="J748" i="6"/>
  <c r="H749" i="6"/>
  <c r="I749" i="6"/>
  <c r="J749" i="6"/>
  <c r="H750" i="6"/>
  <c r="I750" i="6"/>
  <c r="J750" i="6"/>
  <c r="H751" i="6"/>
  <c r="I751" i="6"/>
  <c r="J751" i="6"/>
  <c r="H752" i="6"/>
  <c r="I752" i="6"/>
  <c r="J752" i="6"/>
  <c r="H753" i="6"/>
  <c r="I753" i="6"/>
  <c r="J753" i="6"/>
  <c r="H754" i="6"/>
  <c r="I754" i="6"/>
  <c r="J754" i="6"/>
  <c r="H755" i="6"/>
  <c r="I755" i="6"/>
  <c r="J755" i="6"/>
  <c r="H756" i="6"/>
  <c r="I756" i="6"/>
  <c r="J756" i="6"/>
  <c r="H757" i="6"/>
  <c r="I757" i="6"/>
  <c r="J757" i="6"/>
  <c r="H758" i="6"/>
  <c r="I758" i="6"/>
  <c r="J758" i="6"/>
  <c r="H759" i="6"/>
  <c r="I759" i="6"/>
  <c r="J759" i="6"/>
  <c r="H760" i="6"/>
  <c r="I760" i="6"/>
  <c r="J760" i="6"/>
  <c r="H761" i="6"/>
  <c r="I761" i="6"/>
  <c r="J761" i="6"/>
  <c r="H762" i="6"/>
  <c r="I762" i="6"/>
  <c r="J762" i="6"/>
  <c r="H763" i="6"/>
  <c r="I763" i="6"/>
  <c r="J763" i="6"/>
  <c r="H764" i="6"/>
  <c r="I764" i="6"/>
  <c r="J764" i="6"/>
  <c r="J2" i="6"/>
  <c r="I2" i="6"/>
  <c r="H2" i="6"/>
  <c r="I4" i="5" a="1"/>
  <c r="I4" i="5" s="1"/>
  <c r="I5" i="5" a="1"/>
  <c r="I5" i="5" s="1"/>
  <c r="I6" i="5" a="1"/>
  <c r="I6" i="5" s="1"/>
  <c r="I7" i="5" a="1"/>
  <c r="I7" i="5" s="1"/>
  <c r="I8" i="5" a="1"/>
  <c r="I8" i="5" s="1"/>
  <c r="I9" i="5" a="1"/>
  <c r="I9" i="5" s="1"/>
  <c r="I10" i="5" a="1"/>
  <c r="I10" i="5" s="1"/>
  <c r="I11" i="5" a="1"/>
  <c r="I11" i="5" s="1"/>
  <c r="I12" i="5" a="1"/>
  <c r="I12" i="5" s="1"/>
  <c r="I13" i="5" a="1"/>
  <c r="I13" i="5" s="1"/>
  <c r="I14" i="5" a="1"/>
  <c r="I14" i="5" s="1"/>
  <c r="I15" i="5" a="1"/>
  <c r="I15" i="5" s="1"/>
  <c r="I16" i="5" a="1"/>
  <c r="I16" i="5" s="1"/>
  <c r="I17" i="5" a="1"/>
  <c r="I17" i="5" s="1"/>
  <c r="I18" i="5" a="1"/>
  <c r="I18" i="5" s="1"/>
  <c r="I19" i="5" a="1"/>
  <c r="I19" i="5" s="1"/>
  <c r="I20" i="5" a="1"/>
  <c r="I20" i="5" s="1"/>
  <c r="I21" i="5" a="1"/>
  <c r="I21" i="5" s="1"/>
  <c r="I22" i="5" a="1"/>
  <c r="I22" i="5" s="1"/>
  <c r="I23" i="5" a="1"/>
  <c r="I23" i="5" s="1"/>
  <c r="I24" i="5" a="1"/>
  <c r="I24" i="5" s="1"/>
  <c r="I25" i="5" a="1"/>
  <c r="I25" i="5" s="1"/>
  <c r="I26" i="5" a="1"/>
  <c r="I26" i="5" s="1"/>
  <c r="I27" i="5" a="1"/>
  <c r="I27" i="5" s="1"/>
  <c r="I28" i="5" a="1"/>
  <c r="I28" i="5" s="1"/>
  <c r="I29" i="5" a="1"/>
  <c r="I29" i="5" s="1"/>
  <c r="I30" i="5" a="1"/>
  <c r="I30" i="5" s="1"/>
  <c r="I31" i="5" a="1"/>
  <c r="I31" i="5" s="1"/>
  <c r="I32" i="5" a="1"/>
  <c r="I32" i="5" s="1"/>
  <c r="I33" i="5" a="1"/>
  <c r="I33" i="5" s="1"/>
  <c r="I34" i="5" a="1"/>
  <c r="I34" i="5" s="1"/>
  <c r="I35" i="5" a="1"/>
  <c r="I35" i="5" s="1"/>
  <c r="I36" i="5" a="1"/>
  <c r="I36" i="5" s="1"/>
  <c r="I37" i="5" a="1"/>
  <c r="I37" i="5" s="1"/>
  <c r="I38" i="5" a="1"/>
  <c r="I38" i="5" s="1"/>
  <c r="I39" i="5" a="1"/>
  <c r="I39" i="5" s="1"/>
  <c r="I40" i="5" a="1"/>
  <c r="I40" i="5" s="1"/>
  <c r="I41" i="5" a="1"/>
  <c r="I41" i="5" s="1"/>
  <c r="I42" i="5" a="1"/>
  <c r="I42" i="5" s="1"/>
  <c r="I43" i="5" a="1"/>
  <c r="I43" i="5" s="1"/>
  <c r="I44" i="5" a="1"/>
  <c r="I44" i="5" s="1"/>
  <c r="I45" i="5" a="1"/>
  <c r="I45" i="5" s="1"/>
  <c r="I46" i="5" a="1"/>
  <c r="I46" i="5" s="1"/>
  <c r="I47" i="5" a="1"/>
  <c r="I47" i="5" s="1"/>
  <c r="I48" i="5" a="1"/>
  <c r="I48" i="5" s="1"/>
  <c r="I49" i="5" a="1"/>
  <c r="I49" i="5" s="1"/>
  <c r="I50" i="5" a="1"/>
  <c r="I50" i="5" s="1"/>
  <c r="I51" i="5" a="1"/>
  <c r="I51" i="5" s="1"/>
  <c r="I52" i="5" a="1"/>
  <c r="I52" i="5" s="1"/>
  <c r="I53" i="5" a="1"/>
  <c r="I53" i="5" s="1"/>
  <c r="I54" i="5" a="1"/>
  <c r="I54" i="5" s="1"/>
  <c r="I55" i="5" a="1"/>
  <c r="I55" i="5" s="1"/>
  <c r="I56" i="5" a="1"/>
  <c r="I56" i="5" s="1"/>
  <c r="I57" i="5" a="1"/>
  <c r="I57" i="5" s="1"/>
  <c r="I58" i="5" a="1"/>
  <c r="I58" i="5" s="1"/>
  <c r="I59" i="5" a="1"/>
  <c r="I59" i="5" s="1"/>
  <c r="I60" i="5" a="1"/>
  <c r="I60" i="5" s="1"/>
  <c r="I61" i="5" a="1"/>
  <c r="I61" i="5" s="1"/>
  <c r="I62" i="5" a="1"/>
  <c r="I62" i="5" s="1"/>
  <c r="I63" i="5" a="1"/>
  <c r="I63" i="5" s="1"/>
  <c r="I64" i="5" a="1"/>
  <c r="I64" i="5" s="1"/>
  <c r="I65" i="5" a="1"/>
  <c r="I65" i="5" s="1"/>
  <c r="I66" i="5" a="1"/>
  <c r="I66" i="5" s="1"/>
  <c r="I67" i="5" a="1"/>
  <c r="I67" i="5" s="1"/>
  <c r="I68" i="5" a="1"/>
  <c r="I68" i="5" s="1"/>
  <c r="I69" i="5" a="1"/>
  <c r="I69" i="5" s="1"/>
  <c r="I70" i="5" a="1"/>
  <c r="I70" i="5" s="1"/>
  <c r="I71" i="5" a="1"/>
  <c r="I71" i="5" s="1"/>
  <c r="I72" i="5" a="1"/>
  <c r="I72" i="5" s="1"/>
  <c r="I73" i="5" a="1"/>
  <c r="I73" i="5" s="1"/>
  <c r="I74" i="5" a="1"/>
  <c r="I74" i="5" s="1"/>
  <c r="I75" i="5" a="1"/>
  <c r="I75" i="5" s="1"/>
  <c r="I76" i="5" a="1"/>
  <c r="I76" i="5" s="1"/>
  <c r="I77" i="5" a="1"/>
  <c r="I77" i="5" s="1"/>
  <c r="I78" i="5" a="1"/>
  <c r="I78" i="5" s="1"/>
  <c r="I79" i="5" a="1"/>
  <c r="I79" i="5" s="1"/>
  <c r="I80" i="5" a="1"/>
  <c r="I80" i="5" s="1"/>
  <c r="I81" i="5" a="1"/>
  <c r="I81" i="5" s="1"/>
  <c r="I82" i="5" a="1"/>
  <c r="I82" i="5" s="1"/>
  <c r="I83" i="5" a="1"/>
  <c r="I83" i="5" s="1"/>
  <c r="I84" i="5" a="1"/>
  <c r="I84" i="5" s="1"/>
  <c r="I85" i="5" a="1"/>
  <c r="I85" i="5" s="1"/>
  <c r="I86" i="5" a="1"/>
  <c r="I86" i="5" s="1"/>
  <c r="I87" i="5" a="1"/>
  <c r="I87" i="5" s="1"/>
  <c r="I88" i="5" a="1"/>
  <c r="I88" i="5" s="1"/>
  <c r="I89" i="5" a="1"/>
  <c r="I89" i="5" s="1"/>
  <c r="I90" i="5" a="1"/>
  <c r="I90" i="5" s="1"/>
  <c r="I91" i="5" a="1"/>
  <c r="I91" i="5" s="1"/>
  <c r="I92" i="5" a="1"/>
  <c r="I92" i="5" s="1"/>
  <c r="I93" i="5" a="1"/>
  <c r="I93" i="5" s="1"/>
  <c r="I94" i="5" a="1"/>
  <c r="I94" i="5" s="1"/>
  <c r="I95" i="5" a="1"/>
  <c r="I95" i="5" s="1"/>
  <c r="I96" i="5" a="1"/>
  <c r="I96" i="5" s="1"/>
  <c r="I97" i="5" a="1"/>
  <c r="I97" i="5" s="1"/>
  <c r="I98" i="5" a="1"/>
  <c r="I98" i="5" s="1"/>
  <c r="I99" i="5" a="1"/>
  <c r="I99" i="5" s="1"/>
  <c r="I100" i="5" a="1"/>
  <c r="I100" i="5" s="1"/>
  <c r="I101" i="5" a="1"/>
  <c r="I101" i="5" s="1"/>
  <c r="I102" i="5" a="1"/>
  <c r="I102" i="5" s="1"/>
  <c r="I103" i="5" a="1"/>
  <c r="I103" i="5" s="1"/>
  <c r="I104" i="5" a="1"/>
  <c r="I104" i="5" s="1"/>
  <c r="I105" i="5" a="1"/>
  <c r="I105" i="5" s="1"/>
  <c r="I106" i="5" a="1"/>
  <c r="I106" i="5" s="1"/>
  <c r="I107" i="5" a="1"/>
  <c r="I107" i="5" s="1"/>
  <c r="I108" i="5" a="1"/>
  <c r="I108" i="5" s="1"/>
  <c r="I109" i="5" a="1"/>
  <c r="I109" i="5" s="1"/>
  <c r="I110" i="5" a="1"/>
  <c r="I110" i="5" s="1"/>
  <c r="I111" i="5" a="1"/>
  <c r="I111" i="5" s="1"/>
  <c r="I112" i="5" a="1"/>
  <c r="I112" i="5" s="1"/>
  <c r="I113" i="5" a="1"/>
  <c r="I113" i="5" s="1"/>
  <c r="I114" i="5" a="1"/>
  <c r="I114" i="5" s="1"/>
  <c r="I115" i="5" a="1"/>
  <c r="I115" i="5" s="1"/>
  <c r="I116" i="5" a="1"/>
  <c r="I116" i="5" s="1"/>
  <c r="I117" i="5" a="1"/>
  <c r="I117" i="5" s="1"/>
  <c r="I118" i="5" a="1"/>
  <c r="I118" i="5" s="1"/>
  <c r="I119" i="5" a="1"/>
  <c r="I119" i="5" s="1"/>
  <c r="I120" i="5" a="1"/>
  <c r="I120" i="5" s="1"/>
  <c r="I121" i="5" a="1"/>
  <c r="I121" i="5" s="1"/>
  <c r="I122" i="5" a="1"/>
  <c r="I122" i="5" s="1"/>
  <c r="I123" i="5" a="1"/>
  <c r="I123" i="5" s="1"/>
  <c r="I124" i="5" a="1"/>
  <c r="I124" i="5" s="1"/>
  <c r="I125" i="5" a="1"/>
  <c r="I125" i="5" s="1"/>
  <c r="I126" i="5" a="1"/>
  <c r="I126" i="5" s="1"/>
  <c r="I127" i="5" a="1"/>
  <c r="I127" i="5" s="1"/>
  <c r="I128" i="5" a="1"/>
  <c r="I128" i="5" s="1"/>
  <c r="I129" i="5" a="1"/>
  <c r="I129" i="5" s="1"/>
  <c r="I130" i="5" a="1"/>
  <c r="I130" i="5" s="1"/>
  <c r="I131" i="5" a="1"/>
  <c r="I131" i="5" s="1"/>
  <c r="I132" i="5" a="1"/>
  <c r="I132" i="5" s="1"/>
  <c r="I133" i="5" a="1"/>
  <c r="I133" i="5" s="1"/>
  <c r="I134" i="5" a="1"/>
  <c r="I134" i="5" s="1"/>
  <c r="I135" i="5" a="1"/>
  <c r="I135" i="5" s="1"/>
  <c r="I136" i="5" a="1"/>
  <c r="I136" i="5" s="1"/>
  <c r="I137" i="5" a="1"/>
  <c r="I137" i="5" s="1"/>
  <c r="I138" i="5" a="1"/>
  <c r="I138" i="5" s="1"/>
  <c r="I139" i="5" a="1"/>
  <c r="I139" i="5" s="1"/>
  <c r="I140" i="5" a="1"/>
  <c r="I140" i="5" s="1"/>
  <c r="I141" i="5" a="1"/>
  <c r="I141" i="5" s="1"/>
  <c r="I142" i="5" a="1"/>
  <c r="I142" i="5" s="1"/>
  <c r="I143" i="5" a="1"/>
  <c r="I143" i="5" s="1"/>
  <c r="I144" i="5" a="1"/>
  <c r="I144" i="5" s="1"/>
  <c r="I145" i="5" a="1"/>
  <c r="I145" i="5" s="1"/>
  <c r="I146" i="5" a="1"/>
  <c r="I146" i="5" s="1"/>
  <c r="I147" i="5" a="1"/>
  <c r="I147" i="5" s="1"/>
  <c r="I148" i="5" a="1"/>
  <c r="I148" i="5" s="1"/>
  <c r="I149" i="5" a="1"/>
  <c r="I149" i="5" s="1"/>
  <c r="I150" i="5" a="1"/>
  <c r="I150" i="5" s="1"/>
  <c r="I151" i="5" a="1"/>
  <c r="I151" i="5" s="1"/>
  <c r="I152" i="5" a="1"/>
  <c r="I152" i="5" s="1"/>
  <c r="I153" i="5" a="1"/>
  <c r="I153" i="5" s="1"/>
  <c r="I154" i="5" a="1"/>
  <c r="I154" i="5" s="1"/>
  <c r="I155" i="5" a="1"/>
  <c r="I155" i="5" s="1"/>
  <c r="I156" i="5" a="1"/>
  <c r="I156" i="5" s="1"/>
  <c r="I157" i="5" a="1"/>
  <c r="I157" i="5" s="1"/>
  <c r="I158" i="5" a="1"/>
  <c r="I158" i="5" s="1"/>
  <c r="I159" i="5" a="1"/>
  <c r="I159" i="5" s="1"/>
  <c r="I160" i="5" a="1"/>
  <c r="I160" i="5" s="1"/>
  <c r="I161" i="5" a="1"/>
  <c r="I161" i="5" s="1"/>
  <c r="I162" i="5" a="1"/>
  <c r="I162" i="5" s="1"/>
  <c r="I163" i="5" a="1"/>
  <c r="I163" i="5" s="1"/>
  <c r="I164" i="5" a="1"/>
  <c r="I164" i="5" s="1"/>
  <c r="I165" i="5" a="1"/>
  <c r="I165" i="5" s="1"/>
  <c r="I166" i="5" a="1"/>
  <c r="I166" i="5" s="1"/>
  <c r="I167" i="5" a="1"/>
  <c r="I167" i="5" s="1"/>
  <c r="I168" i="5" a="1"/>
  <c r="I168" i="5" s="1"/>
  <c r="I169" i="5" a="1"/>
  <c r="I169" i="5" s="1"/>
  <c r="I170" i="5" a="1"/>
  <c r="I170" i="5" s="1"/>
  <c r="I171" i="5" a="1"/>
  <c r="I171" i="5" s="1"/>
  <c r="I172" i="5" a="1"/>
  <c r="I172" i="5" s="1"/>
  <c r="I173" i="5" a="1"/>
  <c r="I173" i="5" s="1"/>
  <c r="I174" i="5" a="1"/>
  <c r="I174" i="5" s="1"/>
  <c r="I175" i="5" a="1"/>
  <c r="I175" i="5" s="1"/>
  <c r="I176" i="5" a="1"/>
  <c r="I176" i="5" s="1"/>
  <c r="I177" i="5" a="1"/>
  <c r="I177" i="5" s="1"/>
  <c r="I178" i="5" a="1"/>
  <c r="I178" i="5" s="1"/>
  <c r="I179" i="5" a="1"/>
  <c r="I179" i="5" s="1"/>
  <c r="I180" i="5" a="1"/>
  <c r="I180" i="5" s="1"/>
  <c r="I181" i="5" a="1"/>
  <c r="I181" i="5" s="1"/>
  <c r="I182" i="5" a="1"/>
  <c r="I182" i="5" s="1"/>
  <c r="I183" i="5" a="1"/>
  <c r="I183" i="5" s="1"/>
  <c r="I184" i="5" a="1"/>
  <c r="I184" i="5" s="1"/>
  <c r="I185" i="5" a="1"/>
  <c r="I185" i="5" s="1"/>
  <c r="I186" i="5" a="1"/>
  <c r="I186" i="5" s="1"/>
  <c r="I187" i="5" a="1"/>
  <c r="I187" i="5" s="1"/>
  <c r="I188" i="5" a="1"/>
  <c r="I188" i="5" s="1"/>
  <c r="I189" i="5" a="1"/>
  <c r="I189" i="5" s="1"/>
  <c r="I190" i="5" a="1"/>
  <c r="I190" i="5" s="1"/>
  <c r="I191" i="5" a="1"/>
  <c r="I191" i="5" s="1"/>
  <c r="I192" i="5" a="1"/>
  <c r="I192" i="5" s="1"/>
  <c r="I193" i="5" a="1"/>
  <c r="I193" i="5" s="1"/>
  <c r="I194" i="5" a="1"/>
  <c r="I194" i="5" s="1"/>
  <c r="I195" i="5" a="1"/>
  <c r="I195" i="5" s="1"/>
  <c r="I196" i="5" a="1"/>
  <c r="I196" i="5" s="1"/>
  <c r="I197" i="5" a="1"/>
  <c r="I197" i="5" s="1"/>
  <c r="I198" i="5" a="1"/>
  <c r="I198" i="5" s="1"/>
  <c r="I199" i="5" a="1"/>
  <c r="I199" i="5" s="1"/>
  <c r="I200" i="5" a="1"/>
  <c r="I200" i="5" s="1"/>
  <c r="I201" i="5" a="1"/>
  <c r="I201" i="5" s="1"/>
  <c r="I202" i="5" a="1"/>
  <c r="I202" i="5" s="1"/>
  <c r="I203" i="5" a="1"/>
  <c r="I203" i="5" s="1"/>
  <c r="I204" i="5" a="1"/>
  <c r="I204" i="5" s="1"/>
  <c r="I205" i="5" a="1"/>
  <c r="I205" i="5" s="1"/>
  <c r="I206" i="5" a="1"/>
  <c r="I206" i="5" s="1"/>
  <c r="I207" i="5" a="1"/>
  <c r="I207" i="5" s="1"/>
  <c r="I208" i="5" a="1"/>
  <c r="I208" i="5" s="1"/>
  <c r="I209" i="5" a="1"/>
  <c r="I209" i="5" s="1"/>
  <c r="I210" i="5" a="1"/>
  <c r="I210" i="5" s="1"/>
  <c r="I211" i="5" a="1"/>
  <c r="I211" i="5" s="1"/>
  <c r="I212" i="5" a="1"/>
  <c r="I212" i="5" s="1"/>
  <c r="I213" i="5" a="1"/>
  <c r="I213" i="5" s="1"/>
  <c r="I214" i="5" a="1"/>
  <c r="I214" i="5" s="1"/>
  <c r="I215" i="5" a="1"/>
  <c r="I215" i="5" s="1"/>
  <c r="I216" i="5" a="1"/>
  <c r="I216" i="5" s="1"/>
  <c r="I217" i="5" a="1"/>
  <c r="I217" i="5" s="1"/>
  <c r="I218" i="5" a="1"/>
  <c r="I218" i="5" s="1"/>
  <c r="I219" i="5" a="1"/>
  <c r="I219" i="5" s="1"/>
  <c r="I220" i="5" a="1"/>
  <c r="I220" i="5" s="1"/>
  <c r="I221" i="5" a="1"/>
  <c r="I221" i="5" s="1"/>
  <c r="I222" i="5" a="1"/>
  <c r="I222" i="5" s="1"/>
  <c r="I223" i="5" a="1"/>
  <c r="I223" i="5" s="1"/>
  <c r="I224" i="5" a="1"/>
  <c r="I224" i="5" s="1"/>
  <c r="I225" i="5" a="1"/>
  <c r="I225" i="5" s="1"/>
  <c r="I226" i="5" a="1"/>
  <c r="I226" i="5" s="1"/>
  <c r="I227" i="5" a="1"/>
  <c r="I227" i="5" s="1"/>
  <c r="I228" i="5" a="1"/>
  <c r="I228" i="5" s="1"/>
  <c r="I229" i="5" a="1"/>
  <c r="I229" i="5" s="1"/>
  <c r="I230" i="5" a="1"/>
  <c r="I230" i="5" s="1"/>
  <c r="I231" i="5" a="1"/>
  <c r="I231" i="5" s="1"/>
  <c r="I232" i="5" a="1"/>
  <c r="I232" i="5" s="1"/>
  <c r="I233" i="5" a="1"/>
  <c r="I233" i="5" s="1"/>
  <c r="I234" i="5" a="1"/>
  <c r="I234" i="5" s="1"/>
  <c r="I235" i="5" a="1"/>
  <c r="I235" i="5" s="1"/>
  <c r="I236" i="5" a="1"/>
  <c r="I236" i="5" s="1"/>
  <c r="I237" i="5" a="1"/>
  <c r="I237" i="5" s="1"/>
  <c r="I238" i="5" a="1"/>
  <c r="I238" i="5" s="1"/>
  <c r="I239" i="5" a="1"/>
  <c r="I239" i="5" s="1"/>
  <c r="I240" i="5" a="1"/>
  <c r="I240" i="5" s="1"/>
  <c r="I241" i="5" a="1"/>
  <c r="I241" i="5" s="1"/>
  <c r="I242" i="5" a="1"/>
  <c r="I242" i="5" s="1"/>
  <c r="I243" i="5" a="1"/>
  <c r="I243" i="5" s="1"/>
  <c r="I244" i="5" a="1"/>
  <c r="I244" i="5" s="1"/>
  <c r="I245" i="5" a="1"/>
  <c r="I245" i="5" s="1"/>
  <c r="I246" i="5" a="1"/>
  <c r="I246" i="5" s="1"/>
  <c r="I247" i="5" a="1"/>
  <c r="I247" i="5" s="1"/>
  <c r="I248" i="5" a="1"/>
  <c r="I248" i="5" s="1"/>
  <c r="I249" i="5" a="1"/>
  <c r="I249" i="5" s="1"/>
  <c r="I250" i="5" a="1"/>
  <c r="I250" i="5" s="1"/>
  <c r="I251" i="5" a="1"/>
  <c r="I251" i="5" s="1"/>
  <c r="I2" i="5" a="1"/>
  <c r="I2" i="5" s="1"/>
  <c r="I3" i="5" a="1"/>
  <c r="I3" i="5" s="1"/>
  <c r="E6" i="7"/>
  <c r="F6" i="7" s="1"/>
  <c r="E12" i="7"/>
  <c r="F12" i="7" s="1"/>
  <c r="E27" i="7"/>
  <c r="H27" i="7" s="1"/>
  <c r="E28" i="7"/>
  <c r="H28" i="7" s="1"/>
  <c r="E33" i="7"/>
  <c r="H33" i="7" s="1"/>
  <c r="E42" i="7"/>
  <c r="H42" i="7" s="1"/>
  <c r="E43" i="7"/>
  <c r="H43" i="7" s="1"/>
  <c r="E47" i="7"/>
  <c r="H47" i="7" s="1"/>
  <c r="E52" i="7"/>
  <c r="H52" i="7" s="1"/>
  <c r="E53" i="7"/>
  <c r="H53" i="7" s="1"/>
  <c r="E57" i="7"/>
  <c r="H57" i="7" s="1"/>
  <c r="E58" i="7"/>
  <c r="H58" i="7" s="1"/>
  <c r="E59" i="7"/>
  <c r="H59" i="7" s="1"/>
  <c r="E63" i="7"/>
  <c r="H63" i="7" s="1"/>
  <c r="E64" i="7"/>
  <c r="H64" i="7" s="1"/>
  <c r="E69" i="7"/>
  <c r="H69" i="7" s="1"/>
  <c r="E70" i="7"/>
  <c r="H70" i="7" s="1"/>
  <c r="E71" i="7"/>
  <c r="H71" i="7" s="1"/>
  <c r="E79" i="7"/>
  <c r="H79" i="7" s="1"/>
  <c r="E82" i="7"/>
  <c r="H82" i="7" s="1"/>
  <c r="E87" i="7"/>
  <c r="H87" i="7" s="1"/>
  <c r="E91" i="7"/>
  <c r="H91" i="7" s="1"/>
  <c r="E92" i="7"/>
  <c r="H92" i="7" s="1"/>
  <c r="E100" i="7"/>
  <c r="H100" i="7" s="1"/>
  <c r="E105" i="7"/>
  <c r="H105" i="7" s="1"/>
  <c r="E107" i="7"/>
  <c r="H107" i="7" s="1"/>
  <c r="E110" i="7"/>
  <c r="H110" i="7" s="1"/>
  <c r="E113" i="7"/>
  <c r="H113" i="7" s="1"/>
  <c r="E122" i="7"/>
  <c r="H122" i="7" s="1"/>
  <c r="E125" i="7"/>
  <c r="H125" i="7" s="1"/>
  <c r="E126" i="7"/>
  <c r="H126" i="7" s="1"/>
  <c r="E129" i="7"/>
  <c r="H129" i="7" s="1"/>
  <c r="E131" i="7"/>
  <c r="H131" i="7" s="1"/>
  <c r="E132" i="7"/>
  <c r="H132" i="7" s="1"/>
  <c r="E133" i="7"/>
  <c r="H133" i="7" s="1"/>
  <c r="E134" i="7"/>
  <c r="H134" i="7" s="1"/>
  <c r="E138" i="7"/>
  <c r="H138" i="7" s="1"/>
  <c r="E139" i="7"/>
  <c r="H139" i="7" s="1"/>
  <c r="E140" i="7"/>
  <c r="H140" i="7" s="1"/>
  <c r="E141" i="7"/>
  <c r="H141" i="7" s="1"/>
  <c r="E144" i="7"/>
  <c r="H144" i="7" s="1"/>
  <c r="E145" i="7"/>
  <c r="H145" i="7" s="1"/>
  <c r="E148" i="7"/>
  <c r="H148" i="7" s="1"/>
  <c r="E149" i="7"/>
  <c r="H149" i="7" s="1"/>
  <c r="E150" i="7"/>
  <c r="H150" i="7" s="1"/>
  <c r="E152" i="7"/>
  <c r="H152" i="7" s="1"/>
  <c r="E156" i="7"/>
  <c r="H156" i="7" s="1"/>
  <c r="E159" i="7"/>
  <c r="H159" i="7" s="1"/>
  <c r="E160" i="7"/>
  <c r="H160" i="7" s="1"/>
  <c r="E164" i="7"/>
  <c r="H164" i="7" s="1"/>
  <c r="E170" i="7"/>
  <c r="H170" i="7" s="1"/>
  <c r="E172" i="7"/>
  <c r="H172" i="7" s="1"/>
  <c r="E173" i="7"/>
  <c r="H173" i="7" s="1"/>
  <c r="E175" i="7"/>
  <c r="H175" i="7" s="1"/>
  <c r="E178" i="7"/>
  <c r="H178" i="7" s="1"/>
  <c r="E182" i="7"/>
  <c r="H182" i="7" s="1"/>
  <c r="E186" i="7"/>
  <c r="H186" i="7" s="1"/>
  <c r="E194" i="7"/>
  <c r="H194" i="7" s="1"/>
  <c r="E198" i="7"/>
  <c r="H198" i="7" s="1"/>
  <c r="E199" i="7"/>
  <c r="H199" i="7" s="1"/>
  <c r="E201" i="7"/>
  <c r="H201" i="7" s="1"/>
  <c r="D3" i="6"/>
  <c r="E3" i="6" s="1"/>
  <c r="F3" i="6" s="1"/>
  <c r="G3" i="6"/>
  <c r="D4" i="6"/>
  <c r="E4" i="6" s="1"/>
  <c r="F4" i="6" s="1"/>
  <c r="G4" i="6"/>
  <c r="D5" i="6"/>
  <c r="E5" i="6" s="1"/>
  <c r="F5" i="6" s="1"/>
  <c r="G5" i="6"/>
  <c r="D6" i="6"/>
  <c r="E6" i="6" s="1"/>
  <c r="F6" i="6" s="1"/>
  <c r="G6" i="6"/>
  <c r="D7" i="6"/>
  <c r="E7" i="6"/>
  <c r="F7" i="6" s="1"/>
  <c r="G7" i="6"/>
  <c r="D8" i="6"/>
  <c r="E8" i="6" s="1"/>
  <c r="F8" i="6" s="1"/>
  <c r="F5" i="5" s="1"/>
  <c r="E120" i="7" s="1"/>
  <c r="H120" i="7" s="1"/>
  <c r="G8" i="6"/>
  <c r="G5" i="5" s="1"/>
  <c r="D9" i="6"/>
  <c r="E9" i="6" s="1"/>
  <c r="F9" i="6" s="1"/>
  <c r="F6" i="5" s="1"/>
  <c r="G9" i="6"/>
  <c r="G6" i="5" s="1"/>
  <c r="D10" i="6"/>
  <c r="E10" i="6" s="1"/>
  <c r="F10" i="6" s="1"/>
  <c r="G10" i="6"/>
  <c r="D11" i="6"/>
  <c r="E11" i="6" s="1"/>
  <c r="F11" i="6" s="1"/>
  <c r="G11" i="6"/>
  <c r="D12" i="6"/>
  <c r="E12" i="6"/>
  <c r="F12" i="6" s="1"/>
  <c r="G12" i="6"/>
  <c r="D13" i="6"/>
  <c r="E13" i="6" s="1"/>
  <c r="F13" i="6" s="1"/>
  <c r="G13" i="6"/>
  <c r="D14" i="6"/>
  <c r="E14" i="6" s="1"/>
  <c r="F14" i="6" s="1"/>
  <c r="G14" i="6"/>
  <c r="D15" i="6"/>
  <c r="E15" i="6" s="1"/>
  <c r="F15" i="6" s="1"/>
  <c r="G15" i="6"/>
  <c r="D16" i="6"/>
  <c r="E16" i="6" s="1"/>
  <c r="F16" i="6" s="1"/>
  <c r="G16" i="6"/>
  <c r="D17" i="6"/>
  <c r="E17" i="6" s="1"/>
  <c r="F17" i="6" s="1"/>
  <c r="G17" i="6"/>
  <c r="D18" i="6"/>
  <c r="E18" i="6" s="1"/>
  <c r="F18" i="6" s="1"/>
  <c r="G18" i="6"/>
  <c r="D19" i="6"/>
  <c r="E19" i="6" s="1"/>
  <c r="F19" i="6" s="1"/>
  <c r="G19" i="6"/>
  <c r="D20" i="6"/>
  <c r="E20" i="6" s="1"/>
  <c r="F20" i="6" s="1"/>
  <c r="F9" i="5" s="1"/>
  <c r="E184" i="7" s="1"/>
  <c r="H184" i="7" s="1"/>
  <c r="G20" i="6"/>
  <c r="G9" i="5" s="1"/>
  <c r="D21" i="6"/>
  <c r="E21" i="6" s="1"/>
  <c r="F21" i="6" s="1"/>
  <c r="F10" i="5" s="1"/>
  <c r="G21" i="6"/>
  <c r="G10" i="5" s="1"/>
  <c r="D22" i="6"/>
  <c r="E22" i="6" s="1"/>
  <c r="G22" i="6"/>
  <c r="D23" i="6"/>
  <c r="E23" i="6" s="1"/>
  <c r="F23" i="6" s="1"/>
  <c r="G23" i="6"/>
  <c r="D24" i="6"/>
  <c r="E24" i="6" s="1"/>
  <c r="F24" i="6" s="1"/>
  <c r="G24" i="6"/>
  <c r="D25" i="6"/>
  <c r="E25" i="6" s="1"/>
  <c r="F25" i="6" s="1"/>
  <c r="G25" i="6"/>
  <c r="D26" i="6"/>
  <c r="E26" i="6" s="1"/>
  <c r="F26" i="6" s="1"/>
  <c r="G26" i="6"/>
  <c r="D27" i="6"/>
  <c r="E27" i="6" s="1"/>
  <c r="F27" i="6" s="1"/>
  <c r="F12" i="5" s="1"/>
  <c r="E121" i="7" s="1"/>
  <c r="G27" i="6"/>
  <c r="G12" i="5" s="1"/>
  <c r="D28" i="6"/>
  <c r="E28" i="6" s="1"/>
  <c r="F28" i="6" s="1"/>
  <c r="G28" i="6"/>
  <c r="D29" i="6"/>
  <c r="E29" i="6" s="1"/>
  <c r="F29" i="6" s="1"/>
  <c r="G29" i="6"/>
  <c r="D30" i="6"/>
  <c r="E30" i="6" s="1"/>
  <c r="F30" i="6" s="1"/>
  <c r="G30" i="6"/>
  <c r="D31" i="6"/>
  <c r="E31" i="6" s="1"/>
  <c r="F31" i="6" s="1"/>
  <c r="G31" i="6"/>
  <c r="D32" i="6"/>
  <c r="E32" i="6" s="1"/>
  <c r="F32" i="6" s="1"/>
  <c r="G32" i="6"/>
  <c r="D33" i="6"/>
  <c r="E33" i="6" s="1"/>
  <c r="F33" i="6" s="1"/>
  <c r="G33" i="6"/>
  <c r="D34" i="6"/>
  <c r="E34" i="6" s="1"/>
  <c r="F34" i="6" s="1"/>
  <c r="G34" i="6"/>
  <c r="D35" i="6"/>
  <c r="E35" i="6" s="1"/>
  <c r="F35" i="6" s="1"/>
  <c r="G35" i="6"/>
  <c r="D36" i="6"/>
  <c r="E36" i="6" s="1"/>
  <c r="F36" i="6" s="1"/>
  <c r="G36" i="6"/>
  <c r="D37" i="6"/>
  <c r="E37" i="6" s="1"/>
  <c r="F37" i="6" s="1"/>
  <c r="G37" i="6"/>
  <c r="D38" i="6"/>
  <c r="E38" i="6" s="1"/>
  <c r="F38" i="6" s="1"/>
  <c r="G38" i="6"/>
  <c r="D39" i="6"/>
  <c r="E39" i="6" s="1"/>
  <c r="F39" i="6" s="1"/>
  <c r="G39" i="6"/>
  <c r="D40" i="6"/>
  <c r="E40" i="6" s="1"/>
  <c r="F40" i="6" s="1"/>
  <c r="G40" i="6"/>
  <c r="D41" i="6"/>
  <c r="E41" i="6" s="1"/>
  <c r="F41" i="6" s="1"/>
  <c r="G41" i="6"/>
  <c r="D42" i="6"/>
  <c r="E42" i="6" s="1"/>
  <c r="F42" i="6" s="1"/>
  <c r="G42" i="6"/>
  <c r="D43" i="6"/>
  <c r="E43" i="6" s="1"/>
  <c r="F43" i="6" s="1"/>
  <c r="G43" i="6"/>
  <c r="D44" i="6"/>
  <c r="E44" i="6" s="1"/>
  <c r="F44" i="6" s="1"/>
  <c r="G44" i="6"/>
  <c r="D45" i="6"/>
  <c r="E45" i="6" s="1"/>
  <c r="F45" i="6" s="1"/>
  <c r="G45" i="6"/>
  <c r="D46" i="6"/>
  <c r="E46" i="6" s="1"/>
  <c r="F46" i="6" s="1"/>
  <c r="G46" i="6"/>
  <c r="D47" i="6"/>
  <c r="E47" i="6" s="1"/>
  <c r="F47" i="6" s="1"/>
  <c r="F18" i="5" s="1"/>
  <c r="E111" i="7" s="1"/>
  <c r="H111" i="7" s="1"/>
  <c r="G47" i="6"/>
  <c r="G18" i="5" s="1"/>
  <c r="D48" i="6"/>
  <c r="E48" i="6" s="1"/>
  <c r="F48" i="6" s="1"/>
  <c r="F19" i="5" s="1"/>
  <c r="G48" i="6"/>
  <c r="G19" i="5" s="1"/>
  <c r="D49" i="6"/>
  <c r="E49" i="6" s="1"/>
  <c r="F49" i="6" s="1"/>
  <c r="G49" i="6"/>
  <c r="D50" i="6"/>
  <c r="E50" i="6" s="1"/>
  <c r="F50" i="6" s="1"/>
  <c r="G50" i="6"/>
  <c r="D51" i="6"/>
  <c r="E51" i="6"/>
  <c r="F51" i="6" s="1"/>
  <c r="G51" i="6"/>
  <c r="D52" i="6"/>
  <c r="E52" i="6" s="1"/>
  <c r="F52" i="6" s="1"/>
  <c r="G52" i="6"/>
  <c r="D53" i="6"/>
  <c r="E53" i="6" s="1"/>
  <c r="F53" i="6" s="1"/>
  <c r="G53" i="6"/>
  <c r="D54" i="6"/>
  <c r="E54" i="6" s="1"/>
  <c r="F54" i="6" s="1"/>
  <c r="G54" i="6"/>
  <c r="D55" i="6"/>
  <c r="E55" i="6" s="1"/>
  <c r="F55" i="6" s="1"/>
  <c r="G55" i="6"/>
  <c r="D56" i="6"/>
  <c r="E56" i="6" s="1"/>
  <c r="F56" i="6" s="1"/>
  <c r="G56" i="6"/>
  <c r="D57" i="6"/>
  <c r="E57" i="6" s="1"/>
  <c r="G57" i="6"/>
  <c r="D58" i="6"/>
  <c r="E58" i="6" s="1"/>
  <c r="F58" i="6" s="1"/>
  <c r="G58" i="6"/>
  <c r="D59" i="6"/>
  <c r="E59" i="6" s="1"/>
  <c r="F59" i="6" s="1"/>
  <c r="G59" i="6"/>
  <c r="D60" i="6"/>
  <c r="E60" i="6" s="1"/>
  <c r="G60" i="6"/>
  <c r="D61" i="6"/>
  <c r="E61" i="6" s="1"/>
  <c r="F61" i="6" s="1"/>
  <c r="G61" i="6"/>
  <c r="D62" i="6"/>
  <c r="E62" i="6" s="1"/>
  <c r="G62" i="6"/>
  <c r="D63" i="6"/>
  <c r="E63" i="6" s="1"/>
  <c r="F63" i="6" s="1"/>
  <c r="G63" i="6"/>
  <c r="D64" i="6"/>
  <c r="E64" i="6" s="1"/>
  <c r="F64" i="6" s="1"/>
  <c r="G64" i="6"/>
  <c r="D65" i="6"/>
  <c r="E65" i="6" s="1"/>
  <c r="F65" i="6" s="1"/>
  <c r="G65" i="6"/>
  <c r="D66" i="6"/>
  <c r="E66" i="6" s="1"/>
  <c r="F66" i="6" s="1"/>
  <c r="G66" i="6"/>
  <c r="D67" i="6"/>
  <c r="E67" i="6" s="1"/>
  <c r="F67" i="6" s="1"/>
  <c r="G67" i="6"/>
  <c r="D68" i="6"/>
  <c r="E68" i="6" s="1"/>
  <c r="F68" i="6" s="1"/>
  <c r="G68" i="6"/>
  <c r="D69" i="6"/>
  <c r="E69" i="6" s="1"/>
  <c r="F69" i="6" s="1"/>
  <c r="F26" i="5" s="1"/>
  <c r="G69" i="6"/>
  <c r="G26" i="5" s="1"/>
  <c r="D70" i="6"/>
  <c r="E70" i="6" s="1"/>
  <c r="F70" i="6" s="1"/>
  <c r="G70" i="6"/>
  <c r="D71" i="6"/>
  <c r="E71" i="6" s="1"/>
  <c r="F71" i="6" s="1"/>
  <c r="G71" i="6"/>
  <c r="D72" i="6"/>
  <c r="E72" i="6" s="1"/>
  <c r="F72" i="6" s="1"/>
  <c r="G72" i="6"/>
  <c r="D73" i="6"/>
  <c r="E73" i="6" s="1"/>
  <c r="F73" i="6" s="1"/>
  <c r="G73" i="6"/>
  <c r="D74" i="6"/>
  <c r="E74" i="6" s="1"/>
  <c r="F74" i="6" s="1"/>
  <c r="G74" i="6"/>
  <c r="D75" i="6"/>
  <c r="E75" i="6" s="1"/>
  <c r="G75" i="6"/>
  <c r="G28" i="5" s="1"/>
  <c r="D76" i="6"/>
  <c r="E76" i="6" s="1"/>
  <c r="G76" i="6"/>
  <c r="D77" i="6"/>
  <c r="E77" i="6" s="1"/>
  <c r="F77" i="6" s="1"/>
  <c r="G77" i="6"/>
  <c r="D78" i="6"/>
  <c r="E78" i="6" s="1"/>
  <c r="F78" i="6" s="1"/>
  <c r="G78" i="6"/>
  <c r="D79" i="6"/>
  <c r="E79" i="6" s="1"/>
  <c r="F79" i="6" s="1"/>
  <c r="G79" i="6"/>
  <c r="D80" i="6"/>
  <c r="E80" i="6" s="1"/>
  <c r="F80" i="6" s="1"/>
  <c r="G80" i="6"/>
  <c r="D81" i="6"/>
  <c r="E81" i="6"/>
  <c r="F81" i="6" s="1"/>
  <c r="G81" i="6"/>
  <c r="D82" i="6"/>
  <c r="E82" i="6" s="1"/>
  <c r="G82" i="6"/>
  <c r="D83" i="6"/>
  <c r="E83" i="6" s="1"/>
  <c r="F83" i="6" s="1"/>
  <c r="G83" i="6"/>
  <c r="D84" i="6"/>
  <c r="E84" i="6" s="1"/>
  <c r="F84" i="6" s="1"/>
  <c r="G84" i="6"/>
  <c r="D85" i="6"/>
  <c r="E85" i="6" s="1"/>
  <c r="F85" i="6" s="1"/>
  <c r="G85" i="6"/>
  <c r="D86" i="6"/>
  <c r="E86" i="6" s="1"/>
  <c r="F86" i="6" s="1"/>
  <c r="G86" i="6"/>
  <c r="D87" i="6"/>
  <c r="E87" i="6" s="1"/>
  <c r="G87" i="6"/>
  <c r="D88" i="6"/>
  <c r="E88" i="6" s="1"/>
  <c r="F88" i="6" s="1"/>
  <c r="G88" i="6"/>
  <c r="D89" i="6"/>
  <c r="E89" i="6" s="1"/>
  <c r="F89" i="6" s="1"/>
  <c r="G89" i="6"/>
  <c r="D90" i="6"/>
  <c r="E90" i="6" s="1"/>
  <c r="F90" i="6" s="1"/>
  <c r="G90" i="6"/>
  <c r="D91" i="6"/>
  <c r="E91" i="6" s="1"/>
  <c r="F91" i="6" s="1"/>
  <c r="G91" i="6"/>
  <c r="D92" i="6"/>
  <c r="E92" i="6" s="1"/>
  <c r="F92" i="6" s="1"/>
  <c r="G92" i="6"/>
  <c r="D93" i="6"/>
  <c r="E93" i="6" s="1"/>
  <c r="F93" i="6" s="1"/>
  <c r="G93" i="6"/>
  <c r="D94" i="6"/>
  <c r="E94" i="6" s="1"/>
  <c r="F94" i="6" s="1"/>
  <c r="G94" i="6"/>
  <c r="D95" i="6"/>
  <c r="E95" i="6" s="1"/>
  <c r="F95" i="6" s="1"/>
  <c r="G95" i="6"/>
  <c r="D96" i="6"/>
  <c r="E96" i="6" s="1"/>
  <c r="F96" i="6" s="1"/>
  <c r="G96" i="6"/>
  <c r="D97" i="6"/>
  <c r="E97" i="6" s="1"/>
  <c r="F97" i="6" s="1"/>
  <c r="G97" i="6"/>
  <c r="D98" i="6"/>
  <c r="E98" i="6" s="1"/>
  <c r="F98" i="6" s="1"/>
  <c r="G98" i="6"/>
  <c r="D99" i="6"/>
  <c r="E99" i="6" s="1"/>
  <c r="F99" i="6" s="1"/>
  <c r="G99" i="6"/>
  <c r="D100" i="6"/>
  <c r="E100" i="6" s="1"/>
  <c r="F100" i="6" s="1"/>
  <c r="G100" i="6"/>
  <c r="D101" i="6"/>
  <c r="E101" i="6" s="1"/>
  <c r="F101" i="6" s="1"/>
  <c r="F36" i="5" s="1"/>
  <c r="G101" i="6"/>
  <c r="G36" i="5" s="1"/>
  <c r="D102" i="6"/>
  <c r="E102" i="6" s="1"/>
  <c r="G102" i="6"/>
  <c r="G37" i="5" s="1"/>
  <c r="D103" i="6"/>
  <c r="E103" i="6" s="1"/>
  <c r="F103" i="6" s="1"/>
  <c r="G103" i="6"/>
  <c r="D104" i="6"/>
  <c r="E104" i="6" s="1"/>
  <c r="F104" i="6" s="1"/>
  <c r="G104" i="6"/>
  <c r="D105" i="6"/>
  <c r="E105" i="6" s="1"/>
  <c r="F105" i="6" s="1"/>
  <c r="G105" i="6"/>
  <c r="D106" i="6"/>
  <c r="E106" i="6" s="1"/>
  <c r="F106" i="6" s="1"/>
  <c r="G106" i="6"/>
  <c r="D107" i="6"/>
  <c r="E107" i="6" s="1"/>
  <c r="F107" i="6" s="1"/>
  <c r="G107" i="6"/>
  <c r="D108" i="6"/>
  <c r="E108" i="6" s="1"/>
  <c r="G108" i="6"/>
  <c r="G39" i="5" s="1"/>
  <c r="D109" i="6"/>
  <c r="E109" i="6" s="1"/>
  <c r="F109" i="6" s="1"/>
  <c r="F40" i="5" s="1"/>
  <c r="G109" i="6"/>
  <c r="G40" i="5" s="1"/>
  <c r="D110" i="6"/>
  <c r="E110" i="6" s="1"/>
  <c r="F110" i="6" s="1"/>
  <c r="G110" i="6"/>
  <c r="D111" i="6"/>
  <c r="E111" i="6" s="1"/>
  <c r="F111" i="6" s="1"/>
  <c r="G111" i="6"/>
  <c r="D112" i="6"/>
  <c r="E112" i="6" s="1"/>
  <c r="F112" i="6" s="1"/>
  <c r="G112" i="6"/>
  <c r="D113" i="6"/>
  <c r="E113" i="6" s="1"/>
  <c r="F113" i="6" s="1"/>
  <c r="G113" i="6"/>
  <c r="D114" i="6"/>
  <c r="E114" i="6" s="1"/>
  <c r="F114" i="6" s="1"/>
  <c r="G114" i="6"/>
  <c r="D115" i="6"/>
  <c r="E115" i="6" s="1"/>
  <c r="F115" i="6" s="1"/>
  <c r="G115" i="6"/>
  <c r="D116" i="6"/>
  <c r="E116" i="6" s="1"/>
  <c r="F116" i="6" s="1"/>
  <c r="G116" i="6"/>
  <c r="D117" i="6"/>
  <c r="E117" i="6" s="1"/>
  <c r="F117" i="6" s="1"/>
  <c r="G117" i="6"/>
  <c r="D118" i="6"/>
  <c r="E118" i="6" s="1"/>
  <c r="F118" i="6" s="1"/>
  <c r="G118" i="6"/>
  <c r="D119" i="6"/>
  <c r="E119" i="6" s="1"/>
  <c r="G119" i="6"/>
  <c r="D120" i="6"/>
  <c r="E120" i="6" s="1"/>
  <c r="F120" i="6" s="1"/>
  <c r="G120" i="6"/>
  <c r="D121" i="6"/>
  <c r="E121" i="6" s="1"/>
  <c r="F121" i="6" s="1"/>
  <c r="G121" i="6"/>
  <c r="D122" i="6"/>
  <c r="E122" i="6" s="1"/>
  <c r="G122" i="6"/>
  <c r="D123" i="6"/>
  <c r="E123" i="6" s="1"/>
  <c r="F123" i="6" s="1"/>
  <c r="G123" i="6"/>
  <c r="D124" i="6"/>
  <c r="E124" i="6" s="1"/>
  <c r="F124" i="6" s="1"/>
  <c r="G124" i="6"/>
  <c r="D125" i="6"/>
  <c r="E125" i="6" s="1"/>
  <c r="F125" i="6" s="1"/>
  <c r="G125" i="6"/>
  <c r="D126" i="6"/>
  <c r="E126" i="6" s="1"/>
  <c r="G126" i="6"/>
  <c r="D127" i="6"/>
  <c r="E127" i="6" s="1"/>
  <c r="F127" i="6" s="1"/>
  <c r="G127" i="6"/>
  <c r="D128" i="6"/>
  <c r="E128" i="6" s="1"/>
  <c r="F128" i="6" s="1"/>
  <c r="G128" i="6"/>
  <c r="D129" i="6"/>
  <c r="E129" i="6" s="1"/>
  <c r="F129" i="6" s="1"/>
  <c r="G129" i="6"/>
  <c r="D130" i="6"/>
  <c r="E130" i="6" s="1"/>
  <c r="F130" i="6" s="1"/>
  <c r="G130" i="6"/>
  <c r="D131" i="6"/>
  <c r="E131" i="6" s="1"/>
  <c r="F131" i="6" s="1"/>
  <c r="G131" i="6"/>
  <c r="D132" i="6"/>
  <c r="E132" i="6" s="1"/>
  <c r="F132" i="6" s="1"/>
  <c r="G132" i="6"/>
  <c r="D133" i="6"/>
  <c r="E133" i="6" s="1"/>
  <c r="F133" i="6" s="1"/>
  <c r="G133" i="6"/>
  <c r="D134" i="6"/>
  <c r="E134" i="6" s="1"/>
  <c r="G134" i="6"/>
  <c r="D135" i="6"/>
  <c r="E135" i="6" s="1"/>
  <c r="F135" i="6" s="1"/>
  <c r="G135" i="6"/>
  <c r="D136" i="6"/>
  <c r="E136" i="6" s="1"/>
  <c r="F136" i="6" s="1"/>
  <c r="G136" i="6"/>
  <c r="D137" i="6"/>
  <c r="E137" i="6" s="1"/>
  <c r="F137" i="6" s="1"/>
  <c r="G137" i="6"/>
  <c r="D138" i="6"/>
  <c r="E138" i="6" s="1"/>
  <c r="G138" i="6"/>
  <c r="D139" i="6"/>
  <c r="E139" i="6" s="1"/>
  <c r="F139" i="6" s="1"/>
  <c r="G139" i="6"/>
  <c r="D140" i="6"/>
  <c r="E140" i="6" s="1"/>
  <c r="F140" i="6" s="1"/>
  <c r="G140" i="6"/>
  <c r="D141" i="6"/>
  <c r="E141" i="6" s="1"/>
  <c r="F141" i="6" s="1"/>
  <c r="G141" i="6"/>
  <c r="D142" i="6"/>
  <c r="E142" i="6" s="1"/>
  <c r="F142" i="6" s="1"/>
  <c r="G142" i="6"/>
  <c r="D143" i="6"/>
  <c r="E143" i="6" s="1"/>
  <c r="G143" i="6"/>
  <c r="D144" i="6"/>
  <c r="E144" i="6" s="1"/>
  <c r="F144" i="6" s="1"/>
  <c r="G144" i="6"/>
  <c r="D145" i="6"/>
  <c r="E145" i="6" s="1"/>
  <c r="F145" i="6" s="1"/>
  <c r="G145" i="6"/>
  <c r="D146" i="6"/>
  <c r="E146" i="6" s="1"/>
  <c r="E50" i="5" s="1"/>
  <c r="G146" i="6"/>
  <c r="G50" i="5" s="1"/>
  <c r="D147" i="6"/>
  <c r="E147" i="6" s="1"/>
  <c r="G147" i="6"/>
  <c r="D148" i="6"/>
  <c r="E148" i="6" s="1"/>
  <c r="F148" i="6" s="1"/>
  <c r="G148" i="6"/>
  <c r="D149" i="6"/>
  <c r="E149" i="6" s="1"/>
  <c r="F149" i="6" s="1"/>
  <c r="G149" i="6"/>
  <c r="D150" i="6"/>
  <c r="E150" i="6" s="1"/>
  <c r="G150" i="6"/>
  <c r="D151" i="6"/>
  <c r="E151" i="6" s="1"/>
  <c r="F151" i="6" s="1"/>
  <c r="G151" i="6"/>
  <c r="D152" i="6"/>
  <c r="E152" i="6" s="1"/>
  <c r="G152" i="6"/>
  <c r="D153" i="6"/>
  <c r="E153" i="6" s="1"/>
  <c r="F153" i="6" s="1"/>
  <c r="G153" i="6"/>
  <c r="D154" i="6"/>
  <c r="E154" i="6" s="1"/>
  <c r="F154" i="6" s="1"/>
  <c r="G154" i="6"/>
  <c r="D155" i="6"/>
  <c r="E155" i="6" s="1"/>
  <c r="G155" i="6"/>
  <c r="D156" i="6"/>
  <c r="E156" i="6" s="1"/>
  <c r="F156" i="6" s="1"/>
  <c r="G156" i="6"/>
  <c r="D157" i="6"/>
  <c r="E157" i="6" s="1"/>
  <c r="F157" i="6" s="1"/>
  <c r="G157" i="6"/>
  <c r="D158" i="6"/>
  <c r="E158" i="6" s="1"/>
  <c r="F158" i="6" s="1"/>
  <c r="G158" i="6"/>
  <c r="D159" i="6"/>
  <c r="E159" i="6" s="1"/>
  <c r="G159" i="6"/>
  <c r="D160" i="6"/>
  <c r="E160" i="6" s="1"/>
  <c r="F160" i="6" s="1"/>
  <c r="G160" i="6"/>
  <c r="D161" i="6"/>
  <c r="E161" i="6" s="1"/>
  <c r="F161" i="6" s="1"/>
  <c r="G161" i="6"/>
  <c r="D162" i="6"/>
  <c r="E162" i="6" s="1"/>
  <c r="F162" i="6" s="1"/>
  <c r="G162" i="6"/>
  <c r="D163" i="6"/>
  <c r="E163" i="6" s="1"/>
  <c r="G163" i="6"/>
  <c r="G56" i="5" s="1"/>
  <c r="D164" i="6"/>
  <c r="E164" i="6" s="1"/>
  <c r="G164" i="6"/>
  <c r="G57" i="5" s="1"/>
  <c r="D165" i="6"/>
  <c r="E165" i="6" s="1"/>
  <c r="F165" i="6" s="1"/>
  <c r="G165" i="6"/>
  <c r="D166" i="6"/>
  <c r="E166" i="6" s="1"/>
  <c r="F166" i="6" s="1"/>
  <c r="G166" i="6"/>
  <c r="D167" i="6"/>
  <c r="E167" i="6" s="1"/>
  <c r="F167" i="6" s="1"/>
  <c r="G167" i="6"/>
  <c r="D168" i="6"/>
  <c r="E168" i="6" s="1"/>
  <c r="F168" i="6" s="1"/>
  <c r="G168" i="6"/>
  <c r="D169" i="6"/>
  <c r="E169" i="6" s="1"/>
  <c r="G169" i="6"/>
  <c r="D170" i="6"/>
  <c r="E170" i="6" s="1"/>
  <c r="F170" i="6" s="1"/>
  <c r="G170" i="6"/>
  <c r="D171" i="6"/>
  <c r="E171" i="6" s="1"/>
  <c r="G171" i="6"/>
  <c r="D172" i="6"/>
  <c r="E172" i="6" s="1"/>
  <c r="F172" i="6" s="1"/>
  <c r="G172" i="6"/>
  <c r="D173" i="6"/>
  <c r="E173" i="6" s="1"/>
  <c r="F173" i="6" s="1"/>
  <c r="G173" i="6"/>
  <c r="D174" i="6"/>
  <c r="E174" i="6" s="1"/>
  <c r="F174" i="6" s="1"/>
  <c r="G174" i="6"/>
  <c r="D175" i="6"/>
  <c r="E175" i="6" s="1"/>
  <c r="F175" i="6" s="1"/>
  <c r="G175" i="6"/>
  <c r="D176" i="6"/>
  <c r="E176" i="6" s="1"/>
  <c r="G176" i="6"/>
  <c r="D177" i="6"/>
  <c r="E177" i="6" s="1"/>
  <c r="F177" i="6" s="1"/>
  <c r="G177" i="6"/>
  <c r="D178" i="6"/>
  <c r="E178" i="6" s="1"/>
  <c r="G178" i="6"/>
  <c r="D179" i="6"/>
  <c r="E179" i="6" s="1"/>
  <c r="F179" i="6" s="1"/>
  <c r="G179" i="6"/>
  <c r="D180" i="6"/>
  <c r="E180" i="6" s="1"/>
  <c r="G180" i="6"/>
  <c r="D181" i="6"/>
  <c r="E181" i="6" s="1"/>
  <c r="F181" i="6" s="1"/>
  <c r="G181" i="6"/>
  <c r="D182" i="6"/>
  <c r="E182" i="6" s="1"/>
  <c r="F182" i="6" s="1"/>
  <c r="G182" i="6"/>
  <c r="D183" i="6"/>
  <c r="E183" i="6" s="1"/>
  <c r="F183" i="6" s="1"/>
  <c r="G183" i="6"/>
  <c r="D184" i="6"/>
  <c r="E184" i="6" s="1"/>
  <c r="G184" i="6"/>
  <c r="G64" i="5" s="1"/>
  <c r="D185" i="6"/>
  <c r="E185" i="6" s="1"/>
  <c r="F185" i="6" s="1"/>
  <c r="G185" i="6"/>
  <c r="D186" i="6"/>
  <c r="E186" i="6" s="1"/>
  <c r="F186" i="6" s="1"/>
  <c r="G186" i="6"/>
  <c r="D187" i="6"/>
  <c r="E187" i="6" s="1"/>
  <c r="F187" i="6" s="1"/>
  <c r="G187" i="6"/>
  <c r="D188" i="6"/>
  <c r="E188" i="6" s="1"/>
  <c r="F188" i="6" s="1"/>
  <c r="G188" i="6"/>
  <c r="D189" i="6"/>
  <c r="E189" i="6" s="1"/>
  <c r="G189" i="6"/>
  <c r="D190" i="6"/>
  <c r="E190" i="6" s="1"/>
  <c r="F190" i="6" s="1"/>
  <c r="G190" i="6"/>
  <c r="D191" i="6"/>
  <c r="E191" i="6" s="1"/>
  <c r="G191" i="6"/>
  <c r="G67" i="5" s="1"/>
  <c r="D192" i="6"/>
  <c r="E192" i="6" s="1"/>
  <c r="G192" i="6"/>
  <c r="G68" i="5" s="1"/>
  <c r="D193" i="6"/>
  <c r="E193" i="6" s="1"/>
  <c r="F193" i="6" s="1"/>
  <c r="G193" i="6"/>
  <c r="D194" i="6"/>
  <c r="E194" i="6" s="1"/>
  <c r="F194" i="6" s="1"/>
  <c r="G194" i="6"/>
  <c r="D195" i="6"/>
  <c r="E195" i="6" s="1"/>
  <c r="G195" i="6"/>
  <c r="D196" i="6"/>
  <c r="E196" i="6" s="1"/>
  <c r="F196" i="6" s="1"/>
  <c r="G196" i="6"/>
  <c r="D197" i="6"/>
  <c r="E197" i="6" s="1"/>
  <c r="G197" i="6"/>
  <c r="D198" i="6"/>
  <c r="E198" i="6" s="1"/>
  <c r="F198" i="6" s="1"/>
  <c r="G198" i="6"/>
  <c r="D199" i="6"/>
  <c r="E199" i="6" s="1"/>
  <c r="G199" i="6"/>
  <c r="D200" i="6"/>
  <c r="E200" i="6" s="1"/>
  <c r="F200" i="6" s="1"/>
  <c r="G200" i="6"/>
  <c r="D201" i="6"/>
  <c r="E201" i="6" s="1"/>
  <c r="F201" i="6" s="1"/>
  <c r="G201" i="6"/>
  <c r="D202" i="6"/>
  <c r="E202" i="6" s="1"/>
  <c r="G202" i="6"/>
  <c r="D203" i="6"/>
  <c r="E203" i="6" s="1"/>
  <c r="F203" i="6" s="1"/>
  <c r="G203" i="6"/>
  <c r="D204" i="6"/>
  <c r="E204" i="6" s="1"/>
  <c r="F204" i="6" s="1"/>
  <c r="G204" i="6"/>
  <c r="D205" i="6"/>
  <c r="E205" i="6" s="1"/>
  <c r="G205" i="6"/>
  <c r="D206" i="6"/>
  <c r="E206" i="6" s="1"/>
  <c r="F206" i="6" s="1"/>
  <c r="G206" i="6"/>
  <c r="D207" i="6"/>
  <c r="E207" i="6" s="1"/>
  <c r="F207" i="6" s="1"/>
  <c r="G207" i="6"/>
  <c r="D208" i="6"/>
  <c r="E208" i="6" s="1"/>
  <c r="F208" i="6" s="1"/>
  <c r="G208" i="6"/>
  <c r="D209" i="6"/>
  <c r="E209" i="6" s="1"/>
  <c r="F209" i="6" s="1"/>
  <c r="F75" i="5" s="1"/>
  <c r="E95" i="7" s="1"/>
  <c r="H95" i="7" s="1"/>
  <c r="G209" i="6"/>
  <c r="G75" i="5" s="1"/>
  <c r="D210" i="6"/>
  <c r="E210" i="6" s="1"/>
  <c r="G210" i="6"/>
  <c r="D211" i="6"/>
  <c r="E211" i="6" s="1"/>
  <c r="F211" i="6" s="1"/>
  <c r="G211" i="6"/>
  <c r="D212" i="6"/>
  <c r="E212" i="6" s="1"/>
  <c r="G212" i="6"/>
  <c r="D213" i="6"/>
  <c r="E213" i="6" s="1"/>
  <c r="F213" i="6" s="1"/>
  <c r="G213" i="6"/>
  <c r="D214" i="6"/>
  <c r="E214" i="6" s="1"/>
  <c r="F214" i="6" s="1"/>
  <c r="G214" i="6"/>
  <c r="D215" i="6"/>
  <c r="E215" i="6" s="1"/>
  <c r="F215" i="6" s="1"/>
  <c r="G215" i="6"/>
  <c r="D216" i="6"/>
  <c r="E216" i="6" s="1"/>
  <c r="G216" i="6"/>
  <c r="D217" i="6"/>
  <c r="E217" i="6" s="1"/>
  <c r="F217" i="6" s="1"/>
  <c r="G217" i="6"/>
  <c r="D218" i="6"/>
  <c r="E218" i="6" s="1"/>
  <c r="F218" i="6" s="1"/>
  <c r="G218" i="6"/>
  <c r="D219" i="6"/>
  <c r="E219" i="6" s="1"/>
  <c r="G219" i="6"/>
  <c r="D220" i="6"/>
  <c r="E220" i="6" s="1"/>
  <c r="F220" i="6" s="1"/>
  <c r="G220" i="6"/>
  <c r="D221" i="6"/>
  <c r="E221" i="6" s="1"/>
  <c r="F221" i="6" s="1"/>
  <c r="G221" i="6"/>
  <c r="D222" i="6"/>
  <c r="E222" i="6" s="1"/>
  <c r="F222" i="6" s="1"/>
  <c r="G222" i="6"/>
  <c r="D223" i="6"/>
  <c r="E223" i="6" s="1"/>
  <c r="F223" i="6" s="1"/>
  <c r="G223" i="6"/>
  <c r="D224" i="6"/>
  <c r="E224" i="6" s="1"/>
  <c r="F224" i="6" s="1"/>
  <c r="G224" i="6"/>
  <c r="D225" i="6"/>
  <c r="E225" i="6" s="1"/>
  <c r="F225" i="6" s="1"/>
  <c r="G225" i="6"/>
  <c r="D226" i="6"/>
  <c r="E226" i="6" s="1"/>
  <c r="F226" i="6" s="1"/>
  <c r="G226" i="6"/>
  <c r="D227" i="6"/>
  <c r="E227" i="6" s="1"/>
  <c r="F227" i="6" s="1"/>
  <c r="G227" i="6"/>
  <c r="D228" i="6"/>
  <c r="E228" i="6" s="1"/>
  <c r="G228" i="6"/>
  <c r="G81" i="5" s="1"/>
  <c r="D229" i="6"/>
  <c r="E229" i="6" s="1"/>
  <c r="G229" i="6"/>
  <c r="D230" i="6"/>
  <c r="E230" i="6" s="1"/>
  <c r="F230" i="6" s="1"/>
  <c r="G230" i="6"/>
  <c r="D231" i="6"/>
  <c r="E231" i="6" s="1"/>
  <c r="F231" i="6" s="1"/>
  <c r="G231" i="6"/>
  <c r="D232" i="6"/>
  <c r="E232" i="6" s="1"/>
  <c r="G232" i="6"/>
  <c r="D233" i="6"/>
  <c r="E233" i="6" s="1"/>
  <c r="F233" i="6" s="1"/>
  <c r="G233" i="6"/>
  <c r="D234" i="6"/>
  <c r="E234" i="6" s="1"/>
  <c r="F234" i="6" s="1"/>
  <c r="G234" i="6"/>
  <c r="D235" i="6"/>
  <c r="E235" i="6" s="1"/>
  <c r="F235" i="6" s="1"/>
  <c r="G235" i="6"/>
  <c r="D236" i="6"/>
  <c r="E236" i="6" s="1"/>
  <c r="F236" i="6" s="1"/>
  <c r="G236" i="6"/>
  <c r="D237" i="6"/>
  <c r="E237" i="6" s="1"/>
  <c r="G237" i="6"/>
  <c r="D238" i="6"/>
  <c r="E238" i="6" s="1"/>
  <c r="F238" i="6" s="1"/>
  <c r="G238" i="6"/>
  <c r="D239" i="6"/>
  <c r="E239" i="6" s="1"/>
  <c r="F239" i="6" s="1"/>
  <c r="G239" i="6"/>
  <c r="D240" i="6"/>
  <c r="E240" i="6" s="1"/>
  <c r="F240" i="6" s="1"/>
  <c r="G240" i="6"/>
  <c r="D241" i="6"/>
  <c r="E241" i="6" s="1"/>
  <c r="F241" i="6" s="1"/>
  <c r="G241" i="6"/>
  <c r="D242" i="6"/>
  <c r="E242" i="6" s="1"/>
  <c r="G242" i="6"/>
  <c r="D243" i="6"/>
  <c r="E243" i="6" s="1"/>
  <c r="F243" i="6" s="1"/>
  <c r="G243" i="6"/>
  <c r="D244" i="6"/>
  <c r="E244" i="6" s="1"/>
  <c r="F244" i="6" s="1"/>
  <c r="G244" i="6"/>
  <c r="D245" i="6"/>
  <c r="E245" i="6" s="1"/>
  <c r="F245" i="6" s="1"/>
  <c r="G245" i="6"/>
  <c r="D246" i="6"/>
  <c r="E246" i="6" s="1"/>
  <c r="F246" i="6" s="1"/>
  <c r="G246" i="6"/>
  <c r="D247" i="6"/>
  <c r="E247" i="6" s="1"/>
  <c r="G247" i="6"/>
  <c r="D248" i="6"/>
  <c r="E248" i="6" s="1"/>
  <c r="F248" i="6" s="1"/>
  <c r="G248" i="6"/>
  <c r="D249" i="6"/>
  <c r="E249" i="6" s="1"/>
  <c r="F249" i="6" s="1"/>
  <c r="G249" i="6"/>
  <c r="D250" i="6"/>
  <c r="E250" i="6" s="1"/>
  <c r="F250" i="6" s="1"/>
  <c r="G250" i="6"/>
  <c r="D251" i="6"/>
  <c r="E251" i="6" s="1"/>
  <c r="F251" i="6" s="1"/>
  <c r="G251" i="6"/>
  <c r="D252" i="6"/>
  <c r="E252" i="6" s="1"/>
  <c r="G252" i="6"/>
  <c r="D253" i="6"/>
  <c r="E253" i="6" s="1"/>
  <c r="F253" i="6" s="1"/>
  <c r="G253" i="6"/>
  <c r="D254" i="6"/>
  <c r="E254" i="6" s="1"/>
  <c r="F254" i="6" s="1"/>
  <c r="G254" i="6"/>
  <c r="D255" i="6"/>
  <c r="E255" i="6" s="1"/>
  <c r="F255" i="6" s="1"/>
  <c r="G255" i="6"/>
  <c r="D256" i="6"/>
  <c r="E256" i="6" s="1"/>
  <c r="F256" i="6" s="1"/>
  <c r="G256" i="6"/>
  <c r="D257" i="6"/>
  <c r="E257" i="6" s="1"/>
  <c r="G257" i="6"/>
  <c r="D258" i="6"/>
  <c r="E258" i="6" s="1"/>
  <c r="F258" i="6" s="1"/>
  <c r="G258" i="6"/>
  <c r="D259" i="6"/>
  <c r="E259" i="6" s="1"/>
  <c r="F259" i="6" s="1"/>
  <c r="G259" i="6"/>
  <c r="D260" i="6"/>
  <c r="E260" i="6" s="1"/>
  <c r="F260" i="6" s="1"/>
  <c r="G260" i="6"/>
  <c r="D261" i="6"/>
  <c r="E261" i="6" s="1"/>
  <c r="F261" i="6" s="1"/>
  <c r="G261" i="6"/>
  <c r="D262" i="6"/>
  <c r="E262" i="6" s="1"/>
  <c r="G262" i="6"/>
  <c r="D263" i="6"/>
  <c r="E263" i="6" s="1"/>
  <c r="F263" i="6" s="1"/>
  <c r="G263" i="6"/>
  <c r="D264" i="6"/>
  <c r="E264" i="6" s="1"/>
  <c r="F264" i="6" s="1"/>
  <c r="G264" i="6"/>
  <c r="D265" i="6"/>
  <c r="E265" i="6" s="1"/>
  <c r="F265" i="6" s="1"/>
  <c r="G265" i="6"/>
  <c r="D266" i="6"/>
  <c r="E266" i="6" s="1"/>
  <c r="F266" i="6" s="1"/>
  <c r="G266" i="6"/>
  <c r="D267" i="6"/>
  <c r="E267" i="6" s="1"/>
  <c r="F267" i="6" s="1"/>
  <c r="G267" i="6"/>
  <c r="D268" i="6"/>
  <c r="E268" i="6" s="1"/>
  <c r="F268" i="6" s="1"/>
  <c r="G268" i="6"/>
  <c r="D269" i="6"/>
  <c r="E269" i="6" s="1"/>
  <c r="F269" i="6" s="1"/>
  <c r="G269" i="6"/>
  <c r="D270" i="6"/>
  <c r="E270" i="6" s="1"/>
  <c r="F270" i="6" s="1"/>
  <c r="G270" i="6"/>
  <c r="D271" i="6"/>
  <c r="E271" i="6" s="1"/>
  <c r="G271" i="6"/>
  <c r="D272" i="6"/>
  <c r="E272" i="6" s="1"/>
  <c r="F272" i="6" s="1"/>
  <c r="G272" i="6"/>
  <c r="D273" i="6"/>
  <c r="E273" i="6" s="1"/>
  <c r="F273" i="6" s="1"/>
  <c r="G273" i="6"/>
  <c r="D274" i="6"/>
  <c r="E274" i="6" s="1"/>
  <c r="G274" i="6"/>
  <c r="D275" i="6"/>
  <c r="E275" i="6" s="1"/>
  <c r="F275" i="6" s="1"/>
  <c r="G275" i="6"/>
  <c r="D276" i="6"/>
  <c r="E276" i="6" s="1"/>
  <c r="G276" i="6"/>
  <c r="D277" i="6"/>
  <c r="E277" i="6" s="1"/>
  <c r="F277" i="6" s="1"/>
  <c r="G277" i="6"/>
  <c r="D278" i="6"/>
  <c r="E278" i="6" s="1"/>
  <c r="F278" i="6" s="1"/>
  <c r="G278" i="6"/>
  <c r="D279" i="6"/>
  <c r="E279" i="6" s="1"/>
  <c r="F279" i="6" s="1"/>
  <c r="G279" i="6"/>
  <c r="D280" i="6"/>
  <c r="E280" i="6" s="1"/>
  <c r="F280" i="6" s="1"/>
  <c r="G280" i="6"/>
  <c r="D281" i="6"/>
  <c r="E281" i="6" s="1"/>
  <c r="F281" i="6" s="1"/>
  <c r="G281" i="6"/>
  <c r="D282" i="6"/>
  <c r="E282" i="6" s="1"/>
  <c r="F282" i="6" s="1"/>
  <c r="G282" i="6"/>
  <c r="D283" i="6"/>
  <c r="E283" i="6" s="1"/>
  <c r="G283" i="6"/>
  <c r="G95" i="5" s="1"/>
  <c r="D284" i="6"/>
  <c r="E284" i="6" s="1"/>
  <c r="G284" i="6"/>
  <c r="D285" i="6"/>
  <c r="E285" i="6" s="1"/>
  <c r="F285" i="6" s="1"/>
  <c r="G285" i="6"/>
  <c r="D286" i="6"/>
  <c r="E286" i="6" s="1"/>
  <c r="G286" i="6"/>
  <c r="D287" i="6"/>
  <c r="E287" i="6" s="1"/>
  <c r="F287" i="6" s="1"/>
  <c r="G287" i="6"/>
  <c r="D288" i="6"/>
  <c r="E288" i="6" s="1"/>
  <c r="F288" i="6" s="1"/>
  <c r="G288" i="6"/>
  <c r="D289" i="6"/>
  <c r="E289" i="6" s="1"/>
  <c r="G289" i="6"/>
  <c r="G98" i="5" s="1"/>
  <c r="D290" i="6"/>
  <c r="E290" i="6" s="1"/>
  <c r="G290" i="6"/>
  <c r="D291" i="6"/>
  <c r="E291" i="6" s="1"/>
  <c r="F291" i="6" s="1"/>
  <c r="G291" i="6"/>
  <c r="D292" i="6"/>
  <c r="E292" i="6" s="1"/>
  <c r="G292" i="6"/>
  <c r="D293" i="6"/>
  <c r="E293" i="6" s="1"/>
  <c r="F293" i="6" s="1"/>
  <c r="G293" i="6"/>
  <c r="D294" i="6"/>
  <c r="E294" i="6" s="1"/>
  <c r="F294" i="6" s="1"/>
  <c r="G294" i="6"/>
  <c r="D295" i="6"/>
  <c r="E295" i="6" s="1"/>
  <c r="F295" i="6" s="1"/>
  <c r="G295" i="6"/>
  <c r="D296" i="6"/>
  <c r="E296" i="6" s="1"/>
  <c r="F296" i="6" s="1"/>
  <c r="G296" i="6"/>
  <c r="D297" i="6"/>
  <c r="E297" i="6" s="1"/>
  <c r="G297" i="6"/>
  <c r="D298" i="6"/>
  <c r="E298" i="6" s="1"/>
  <c r="F298" i="6" s="1"/>
  <c r="G298" i="6"/>
  <c r="D299" i="6"/>
  <c r="E299" i="6" s="1"/>
  <c r="F299" i="6" s="1"/>
  <c r="G299" i="6"/>
  <c r="D300" i="6"/>
  <c r="E300" i="6" s="1"/>
  <c r="G300" i="6"/>
  <c r="D301" i="6"/>
  <c r="E301" i="6" s="1"/>
  <c r="F301" i="6" s="1"/>
  <c r="G301" i="6"/>
  <c r="D302" i="6"/>
  <c r="E302" i="6" s="1"/>
  <c r="F302" i="6" s="1"/>
  <c r="G302" i="6"/>
  <c r="D303" i="6"/>
  <c r="E303" i="6" s="1"/>
  <c r="G303" i="6"/>
  <c r="D304" i="6"/>
  <c r="E304" i="6" s="1"/>
  <c r="F304" i="6" s="1"/>
  <c r="G304" i="6"/>
  <c r="D305" i="6"/>
  <c r="E305" i="6" s="1"/>
  <c r="F305" i="6" s="1"/>
  <c r="G305" i="6"/>
  <c r="D306" i="6"/>
  <c r="E306" i="6" s="1"/>
  <c r="F306" i="6" s="1"/>
  <c r="G306" i="6"/>
  <c r="D307" i="6"/>
  <c r="E307" i="6" s="1"/>
  <c r="G307" i="6"/>
  <c r="G104" i="5" s="1"/>
  <c r="D308" i="6"/>
  <c r="E308" i="6" s="1"/>
  <c r="G308" i="6"/>
  <c r="D309" i="6"/>
  <c r="E309" i="6" s="1"/>
  <c r="F309" i="6" s="1"/>
  <c r="G309" i="6"/>
  <c r="D310" i="6"/>
  <c r="E310" i="6" s="1"/>
  <c r="G310" i="6"/>
  <c r="D311" i="6"/>
  <c r="E311" i="6" s="1"/>
  <c r="F311" i="6" s="1"/>
  <c r="G311" i="6"/>
  <c r="D312" i="6"/>
  <c r="E312" i="6" s="1"/>
  <c r="F312" i="6" s="1"/>
  <c r="G312" i="6"/>
  <c r="D313" i="6"/>
  <c r="E313" i="6" s="1"/>
  <c r="F313" i="6" s="1"/>
  <c r="G313" i="6"/>
  <c r="D314" i="6"/>
  <c r="E314" i="6" s="1"/>
  <c r="F314" i="6" s="1"/>
  <c r="G314" i="6"/>
  <c r="D315" i="6"/>
  <c r="E315" i="6" s="1"/>
  <c r="G315" i="6"/>
  <c r="D316" i="6"/>
  <c r="E316" i="6" s="1"/>
  <c r="F316" i="6" s="1"/>
  <c r="G316" i="6"/>
  <c r="D317" i="6"/>
  <c r="E317" i="6" s="1"/>
  <c r="F317" i="6" s="1"/>
  <c r="G317" i="6"/>
  <c r="D318" i="6"/>
  <c r="E318" i="6" s="1"/>
  <c r="E108" i="5" s="1"/>
  <c r="G318" i="6"/>
  <c r="G108" i="5" s="1"/>
  <c r="D319" i="6"/>
  <c r="E319" i="6" s="1"/>
  <c r="G319" i="6"/>
  <c r="D320" i="6"/>
  <c r="E320" i="6" s="1"/>
  <c r="F320" i="6" s="1"/>
  <c r="G320" i="6"/>
  <c r="D321" i="6"/>
  <c r="E321" i="6" s="1"/>
  <c r="G321" i="6"/>
  <c r="D322" i="6"/>
  <c r="E322" i="6" s="1"/>
  <c r="F322" i="6" s="1"/>
  <c r="G322" i="6"/>
  <c r="D323" i="6"/>
  <c r="E323" i="6" s="1"/>
  <c r="F323" i="6" s="1"/>
  <c r="G323" i="6"/>
  <c r="D324" i="6"/>
  <c r="E324" i="6" s="1"/>
  <c r="F324" i="6" s="1"/>
  <c r="G324" i="6"/>
  <c r="D325" i="6"/>
  <c r="E325" i="6" s="1"/>
  <c r="F325" i="6" s="1"/>
  <c r="G325" i="6"/>
  <c r="D326" i="6"/>
  <c r="E326" i="6" s="1"/>
  <c r="G326" i="6"/>
  <c r="D327" i="6"/>
  <c r="E327" i="6" s="1"/>
  <c r="F327" i="6" s="1"/>
  <c r="G327" i="6"/>
  <c r="D328" i="6"/>
  <c r="E328" i="6" s="1"/>
  <c r="F328" i="6" s="1"/>
  <c r="G328" i="6"/>
  <c r="D329" i="6"/>
  <c r="E329" i="6" s="1"/>
  <c r="F329" i="6" s="1"/>
  <c r="G329" i="6"/>
  <c r="D330" i="6"/>
  <c r="E330" i="6" s="1"/>
  <c r="G330" i="6"/>
  <c r="D331" i="6"/>
  <c r="E331" i="6" s="1"/>
  <c r="F331" i="6" s="1"/>
  <c r="G331" i="6"/>
  <c r="D332" i="6"/>
  <c r="E332" i="6" s="1"/>
  <c r="F332" i="6" s="1"/>
  <c r="G332" i="6"/>
  <c r="D333" i="6"/>
  <c r="E333" i="6" s="1"/>
  <c r="F333" i="6" s="1"/>
  <c r="G333" i="6"/>
  <c r="D334" i="6"/>
  <c r="E334" i="6" s="1"/>
  <c r="F334" i="6" s="1"/>
  <c r="G334" i="6"/>
  <c r="D335" i="6"/>
  <c r="E335" i="6" s="1"/>
  <c r="G335" i="6"/>
  <c r="D336" i="6"/>
  <c r="E336" i="6" s="1"/>
  <c r="F336" i="6" s="1"/>
  <c r="G336" i="6"/>
  <c r="D337" i="6"/>
  <c r="E337" i="6" s="1"/>
  <c r="F337" i="6" s="1"/>
  <c r="G337" i="6"/>
  <c r="D338" i="6"/>
  <c r="E338" i="6" s="1"/>
  <c r="F338" i="6" s="1"/>
  <c r="G338" i="6"/>
  <c r="D339" i="6"/>
  <c r="E339" i="6" s="1"/>
  <c r="G339" i="6"/>
  <c r="D340" i="6"/>
  <c r="E340" i="6" s="1"/>
  <c r="F340" i="6" s="1"/>
  <c r="G340" i="6"/>
  <c r="D341" i="6"/>
  <c r="E341" i="6" s="1"/>
  <c r="F341" i="6" s="1"/>
  <c r="G341" i="6"/>
  <c r="D342" i="6"/>
  <c r="E342" i="6" s="1"/>
  <c r="F342" i="6" s="1"/>
  <c r="G342" i="6"/>
  <c r="D343" i="6"/>
  <c r="E343" i="6" s="1"/>
  <c r="F343" i="6" s="1"/>
  <c r="G343" i="6"/>
  <c r="D344" i="6"/>
  <c r="E344" i="6" s="1"/>
  <c r="F344" i="6" s="1"/>
  <c r="G344" i="6"/>
  <c r="D345" i="6"/>
  <c r="E345" i="6" s="1"/>
  <c r="F345" i="6" s="1"/>
  <c r="G345" i="6"/>
  <c r="D346" i="6"/>
  <c r="E346" i="6" s="1"/>
  <c r="G346" i="6"/>
  <c r="G116" i="5" s="1"/>
  <c r="D347" i="6"/>
  <c r="E347" i="6" s="1"/>
  <c r="G347" i="6"/>
  <c r="D348" i="6"/>
  <c r="E348" i="6" s="1"/>
  <c r="F348" i="6" s="1"/>
  <c r="G348" i="6"/>
  <c r="D349" i="6"/>
  <c r="E349" i="6" s="1"/>
  <c r="F349" i="6" s="1"/>
  <c r="G349" i="6"/>
  <c r="D350" i="6"/>
  <c r="E350" i="6" s="1"/>
  <c r="G350" i="6"/>
  <c r="D351" i="6"/>
  <c r="E351" i="6" s="1"/>
  <c r="F351" i="6" s="1"/>
  <c r="G351" i="6"/>
  <c r="D352" i="6"/>
  <c r="E352" i="6" s="1"/>
  <c r="F352" i="6" s="1"/>
  <c r="G352" i="6"/>
  <c r="D353" i="6"/>
  <c r="E353" i="6" s="1"/>
  <c r="F353" i="6" s="1"/>
  <c r="G353" i="6"/>
  <c r="D354" i="6"/>
  <c r="E354" i="6" s="1"/>
  <c r="F354" i="6" s="1"/>
  <c r="G354" i="6"/>
  <c r="D355" i="6"/>
  <c r="E355" i="6" s="1"/>
  <c r="G355" i="6"/>
  <c r="D356" i="6"/>
  <c r="E356" i="6" s="1"/>
  <c r="F356" i="6" s="1"/>
  <c r="G356" i="6"/>
  <c r="D357" i="6"/>
  <c r="E357" i="6" s="1"/>
  <c r="F357" i="6" s="1"/>
  <c r="G357" i="6"/>
  <c r="D358" i="6"/>
  <c r="E358" i="6" s="1"/>
  <c r="F358" i="6" s="1"/>
  <c r="G358" i="6"/>
  <c r="D359" i="6"/>
  <c r="E359" i="6" s="1"/>
  <c r="G359" i="6"/>
  <c r="D360" i="6"/>
  <c r="E360" i="6" s="1"/>
  <c r="F360" i="6" s="1"/>
  <c r="G360" i="6"/>
  <c r="D361" i="6"/>
  <c r="E361" i="6" s="1"/>
  <c r="F361" i="6" s="1"/>
  <c r="G361" i="6"/>
  <c r="D362" i="6"/>
  <c r="E362" i="6" s="1"/>
  <c r="F362" i="6" s="1"/>
  <c r="G362" i="6"/>
  <c r="D363" i="6"/>
  <c r="E363" i="6" s="1"/>
  <c r="F363" i="6" s="1"/>
  <c r="G363" i="6"/>
  <c r="D364" i="6"/>
  <c r="E364" i="6" s="1"/>
  <c r="F364" i="6" s="1"/>
  <c r="G364" i="6"/>
  <c r="D365" i="6"/>
  <c r="E365" i="6" s="1"/>
  <c r="F365" i="6" s="1"/>
  <c r="G365" i="6"/>
  <c r="D366" i="6"/>
  <c r="E366" i="6" s="1"/>
  <c r="F366" i="6" s="1"/>
  <c r="G366" i="6"/>
  <c r="D367" i="6"/>
  <c r="E367" i="6" s="1"/>
  <c r="G367" i="6"/>
  <c r="D368" i="6"/>
  <c r="E368" i="6" s="1"/>
  <c r="F368" i="6" s="1"/>
  <c r="G368" i="6"/>
  <c r="D369" i="6"/>
  <c r="E369" i="6" s="1"/>
  <c r="F369" i="6" s="1"/>
  <c r="G369" i="6"/>
  <c r="D370" i="6"/>
  <c r="E370" i="6" s="1"/>
  <c r="F370" i="6" s="1"/>
  <c r="G370" i="6"/>
  <c r="D371" i="6"/>
  <c r="E371" i="6" s="1"/>
  <c r="F371" i="6" s="1"/>
  <c r="G371" i="6"/>
  <c r="D372" i="6"/>
  <c r="E372" i="6" s="1"/>
  <c r="G372" i="6"/>
  <c r="D373" i="6"/>
  <c r="E373" i="6" s="1"/>
  <c r="F373" i="6" s="1"/>
  <c r="G373" i="6"/>
  <c r="D374" i="6"/>
  <c r="E374" i="6" s="1"/>
  <c r="F374" i="6" s="1"/>
  <c r="G374" i="6"/>
  <c r="D375" i="6"/>
  <c r="E375" i="6" s="1"/>
  <c r="F375" i="6" s="1"/>
  <c r="G375" i="6"/>
  <c r="D376" i="6"/>
  <c r="E376" i="6" s="1"/>
  <c r="G376" i="6"/>
  <c r="D377" i="6"/>
  <c r="E377" i="6" s="1"/>
  <c r="F377" i="6" s="1"/>
  <c r="G377" i="6"/>
  <c r="D378" i="6"/>
  <c r="E378" i="6" s="1"/>
  <c r="G378" i="6"/>
  <c r="D379" i="6"/>
  <c r="E379" i="6" s="1"/>
  <c r="F379" i="6" s="1"/>
  <c r="G379" i="6"/>
  <c r="D380" i="6"/>
  <c r="E380" i="6" s="1"/>
  <c r="F380" i="6" s="1"/>
  <c r="G380" i="6"/>
  <c r="D381" i="6"/>
  <c r="E381" i="6" s="1"/>
  <c r="F381" i="6" s="1"/>
  <c r="G381" i="6"/>
  <c r="D382" i="6"/>
  <c r="E382" i="6" s="1"/>
  <c r="G382" i="6"/>
  <c r="D383" i="6"/>
  <c r="E383" i="6" s="1"/>
  <c r="F383" i="6" s="1"/>
  <c r="G383" i="6"/>
  <c r="D384" i="6"/>
  <c r="E384" i="6" s="1"/>
  <c r="F384" i="6" s="1"/>
  <c r="G384" i="6"/>
  <c r="D385" i="6"/>
  <c r="E385" i="6" s="1"/>
  <c r="F385" i="6" s="1"/>
  <c r="G385" i="6"/>
  <c r="D386" i="6"/>
  <c r="E386" i="6" s="1"/>
  <c r="F386" i="6" s="1"/>
  <c r="G386" i="6"/>
  <c r="D387" i="6"/>
  <c r="E387" i="6" s="1"/>
  <c r="G387" i="6"/>
  <c r="D388" i="6"/>
  <c r="E388" i="6" s="1"/>
  <c r="F388" i="6" s="1"/>
  <c r="G388" i="6"/>
  <c r="D389" i="6"/>
  <c r="E389" i="6" s="1"/>
  <c r="F389" i="6" s="1"/>
  <c r="G389" i="6"/>
  <c r="D390" i="6"/>
  <c r="E390" i="6" s="1"/>
  <c r="F390" i="6" s="1"/>
  <c r="G390" i="6"/>
  <c r="D391" i="6"/>
  <c r="E391" i="6" s="1"/>
  <c r="G391" i="6"/>
  <c r="G128" i="5" s="1"/>
  <c r="D392" i="6"/>
  <c r="E392" i="6" s="1"/>
  <c r="G392" i="6"/>
  <c r="D393" i="6"/>
  <c r="E393" i="6" s="1"/>
  <c r="F393" i="6" s="1"/>
  <c r="G393" i="6"/>
  <c r="D394" i="6"/>
  <c r="E394" i="6" s="1"/>
  <c r="F394" i="6" s="1"/>
  <c r="G394" i="6"/>
  <c r="D395" i="6"/>
  <c r="E395" i="6" s="1"/>
  <c r="F395" i="6" s="1"/>
  <c r="G395" i="6"/>
  <c r="D396" i="6"/>
  <c r="E396" i="6" s="1"/>
  <c r="G396" i="6"/>
  <c r="G130" i="5" s="1"/>
  <c r="D397" i="6"/>
  <c r="E397" i="6" s="1"/>
  <c r="G397" i="6"/>
  <c r="D398" i="6"/>
  <c r="E398" i="6" s="1"/>
  <c r="F398" i="6" s="1"/>
  <c r="G398" i="6"/>
  <c r="D399" i="6"/>
  <c r="E399" i="6" s="1"/>
  <c r="F399" i="6" s="1"/>
  <c r="G399" i="6"/>
  <c r="D400" i="6"/>
  <c r="E400" i="6" s="1"/>
  <c r="F400" i="6" s="1"/>
  <c r="G400" i="6"/>
  <c r="D401" i="6"/>
  <c r="E401" i="6" s="1"/>
  <c r="G401" i="6"/>
  <c r="D402" i="6"/>
  <c r="E402" i="6" s="1"/>
  <c r="F402" i="6" s="1"/>
  <c r="G402" i="6"/>
  <c r="D403" i="6"/>
  <c r="E403" i="6" s="1"/>
  <c r="F403" i="6" s="1"/>
  <c r="G403" i="6"/>
  <c r="D404" i="6"/>
  <c r="E404" i="6" s="1"/>
  <c r="G404" i="6"/>
  <c r="D405" i="6"/>
  <c r="E405" i="6" s="1"/>
  <c r="F405" i="6" s="1"/>
  <c r="G405" i="6"/>
  <c r="D406" i="6"/>
  <c r="E406" i="6" s="1"/>
  <c r="F406" i="6" s="1"/>
  <c r="G406" i="6"/>
  <c r="D407" i="6"/>
  <c r="E407" i="6" s="1"/>
  <c r="F407" i="6" s="1"/>
  <c r="G407" i="6"/>
  <c r="D408" i="6"/>
  <c r="E408" i="6" s="1"/>
  <c r="G408" i="6"/>
  <c r="D409" i="6"/>
  <c r="E409" i="6" s="1"/>
  <c r="F409" i="6" s="1"/>
  <c r="G409" i="6"/>
  <c r="D410" i="6"/>
  <c r="E410" i="6" s="1"/>
  <c r="F410" i="6" s="1"/>
  <c r="G410" i="6"/>
  <c r="D411" i="6"/>
  <c r="E411" i="6" s="1"/>
  <c r="G411" i="6"/>
  <c r="D412" i="6"/>
  <c r="E412" i="6" s="1"/>
  <c r="F412" i="6" s="1"/>
  <c r="G412" i="6"/>
  <c r="D413" i="6"/>
  <c r="E413" i="6" s="1"/>
  <c r="F413" i="6" s="1"/>
  <c r="G413" i="6"/>
  <c r="D414" i="6"/>
  <c r="E414" i="6" s="1"/>
  <c r="G414" i="6"/>
  <c r="D415" i="6"/>
  <c r="E415" i="6" s="1"/>
  <c r="F415" i="6" s="1"/>
  <c r="G415" i="6"/>
  <c r="D416" i="6"/>
  <c r="E416" i="6" s="1"/>
  <c r="F416" i="6" s="1"/>
  <c r="G416" i="6"/>
  <c r="D417" i="6"/>
  <c r="E417" i="6" s="1"/>
  <c r="G417" i="6"/>
  <c r="G137" i="5" s="1"/>
  <c r="D418" i="6"/>
  <c r="E418" i="6" s="1"/>
  <c r="G418" i="6"/>
  <c r="D419" i="6"/>
  <c r="E419" i="6" s="1"/>
  <c r="F419" i="6" s="1"/>
  <c r="G419" i="6"/>
  <c r="D420" i="6"/>
  <c r="E420" i="6" s="1"/>
  <c r="F420" i="6" s="1"/>
  <c r="G420" i="6"/>
  <c r="D421" i="6"/>
  <c r="E421" i="6" s="1"/>
  <c r="F421" i="6" s="1"/>
  <c r="G421" i="6"/>
  <c r="D422" i="6"/>
  <c r="E422" i="6" s="1"/>
  <c r="F422" i="6" s="1"/>
  <c r="G422" i="6"/>
  <c r="D423" i="6"/>
  <c r="E423" i="6" s="1"/>
  <c r="G423" i="6"/>
  <c r="D424" i="6"/>
  <c r="E424" i="6" s="1"/>
  <c r="F424" i="6" s="1"/>
  <c r="G424" i="6"/>
  <c r="D425" i="6"/>
  <c r="E425" i="6" s="1"/>
  <c r="F425" i="6" s="1"/>
  <c r="G425" i="6"/>
  <c r="D426" i="6"/>
  <c r="E426" i="6" s="1"/>
  <c r="F426" i="6" s="1"/>
  <c r="G426" i="6"/>
  <c r="D427" i="6"/>
  <c r="E427" i="6" s="1"/>
  <c r="G427" i="6"/>
  <c r="D428" i="6"/>
  <c r="E428" i="6" s="1"/>
  <c r="F428" i="6" s="1"/>
  <c r="G428" i="6"/>
  <c r="D429" i="6"/>
  <c r="E429" i="6" s="1"/>
  <c r="F429" i="6" s="1"/>
  <c r="G429" i="6"/>
  <c r="D430" i="6"/>
  <c r="E430" i="6" s="1"/>
  <c r="G430" i="6"/>
  <c r="D431" i="6"/>
  <c r="E431" i="6" s="1"/>
  <c r="F431" i="6" s="1"/>
  <c r="G431" i="6"/>
  <c r="D432" i="6"/>
  <c r="E432" i="6" s="1"/>
  <c r="F432" i="6" s="1"/>
  <c r="G432" i="6"/>
  <c r="D433" i="6"/>
  <c r="E433" i="6" s="1"/>
  <c r="F433" i="6" s="1"/>
  <c r="G433" i="6"/>
  <c r="D434" i="6"/>
  <c r="E434" i="6" s="1"/>
  <c r="F434" i="6" s="1"/>
  <c r="G434" i="6"/>
  <c r="D435" i="6"/>
  <c r="E435" i="6" s="1"/>
  <c r="G435" i="6"/>
  <c r="D436" i="6"/>
  <c r="E436" i="6" s="1"/>
  <c r="F436" i="6" s="1"/>
  <c r="G436" i="6"/>
  <c r="D437" i="6"/>
  <c r="E437" i="6" s="1"/>
  <c r="F437" i="6" s="1"/>
  <c r="G437" i="6"/>
  <c r="D438" i="6"/>
  <c r="E438" i="6" s="1"/>
  <c r="F438" i="6" s="1"/>
  <c r="G438" i="6"/>
  <c r="D439" i="6"/>
  <c r="E439" i="6" s="1"/>
  <c r="G439" i="6"/>
  <c r="D440" i="6"/>
  <c r="E440" i="6" s="1"/>
  <c r="F440" i="6" s="1"/>
  <c r="G440" i="6"/>
  <c r="D441" i="6"/>
  <c r="E441" i="6" s="1"/>
  <c r="G441" i="6"/>
  <c r="D442" i="6"/>
  <c r="E442" i="6" s="1"/>
  <c r="F442" i="6" s="1"/>
  <c r="G442" i="6"/>
  <c r="D443" i="6"/>
  <c r="E443" i="6" s="1"/>
  <c r="G443" i="6"/>
  <c r="D444" i="6"/>
  <c r="E444" i="6" s="1"/>
  <c r="F444" i="6" s="1"/>
  <c r="G444" i="6"/>
  <c r="D445" i="6"/>
  <c r="E445" i="6" s="1"/>
  <c r="F445" i="6" s="1"/>
  <c r="G445" i="6"/>
  <c r="D446" i="6"/>
  <c r="E446" i="6" s="1"/>
  <c r="G446" i="6"/>
  <c r="D447" i="6"/>
  <c r="E447" i="6" s="1"/>
  <c r="F447" i="6" s="1"/>
  <c r="G447" i="6"/>
  <c r="D448" i="6"/>
  <c r="E448" i="6" s="1"/>
  <c r="F448" i="6" s="1"/>
  <c r="G448" i="6"/>
  <c r="D449" i="6"/>
  <c r="E449" i="6" s="1"/>
  <c r="F449" i="6" s="1"/>
  <c r="G449" i="6"/>
  <c r="D450" i="6"/>
  <c r="E450" i="6" s="1"/>
  <c r="F450" i="6" s="1"/>
  <c r="G450" i="6"/>
  <c r="D451" i="6"/>
  <c r="E451" i="6" s="1"/>
  <c r="G451" i="6"/>
  <c r="D452" i="6"/>
  <c r="E452" i="6" s="1"/>
  <c r="F452" i="6" s="1"/>
  <c r="G452" i="6"/>
  <c r="D453" i="6"/>
  <c r="E453" i="6" s="1"/>
  <c r="F453" i="6" s="1"/>
  <c r="G453" i="6"/>
  <c r="D454" i="6"/>
  <c r="E454" i="6" s="1"/>
  <c r="F454" i="6" s="1"/>
  <c r="G454" i="6"/>
  <c r="D455" i="6"/>
  <c r="E455" i="6" s="1"/>
  <c r="G455" i="6"/>
  <c r="G148" i="5" s="1"/>
  <c r="D456" i="6"/>
  <c r="E456" i="6" s="1"/>
  <c r="G456" i="6"/>
  <c r="D457" i="6"/>
  <c r="E457" i="6" s="1"/>
  <c r="F457" i="6" s="1"/>
  <c r="G457" i="6"/>
  <c r="D458" i="6"/>
  <c r="E458" i="6" s="1"/>
  <c r="F458" i="6" s="1"/>
  <c r="G458" i="6"/>
  <c r="D459" i="6"/>
  <c r="E459" i="6" s="1"/>
  <c r="G459" i="6"/>
  <c r="D460" i="6"/>
  <c r="E460" i="6" s="1"/>
  <c r="F460" i="6" s="1"/>
  <c r="G460" i="6"/>
  <c r="D461" i="6"/>
  <c r="E461" i="6" s="1"/>
  <c r="G461" i="6"/>
  <c r="D462" i="6"/>
  <c r="E462" i="6" s="1"/>
  <c r="F462" i="6" s="1"/>
  <c r="G462" i="6"/>
  <c r="D463" i="6"/>
  <c r="E463" i="6" s="1"/>
  <c r="F463" i="6" s="1"/>
  <c r="G463" i="6"/>
  <c r="D464" i="6"/>
  <c r="E464" i="6" s="1"/>
  <c r="F464" i="6" s="1"/>
  <c r="G464" i="6"/>
  <c r="D465" i="6"/>
  <c r="E465" i="6" s="1"/>
  <c r="F465" i="6" s="1"/>
  <c r="G465" i="6"/>
  <c r="D466" i="6"/>
  <c r="E466" i="6" s="1"/>
  <c r="G466" i="6"/>
  <c r="D467" i="6"/>
  <c r="E467" i="6" s="1"/>
  <c r="F467" i="6" s="1"/>
  <c r="G467" i="6"/>
  <c r="D468" i="6"/>
  <c r="E468" i="6" s="1"/>
  <c r="F468" i="6" s="1"/>
  <c r="G468" i="6"/>
  <c r="D469" i="6"/>
  <c r="E469" i="6" s="1"/>
  <c r="G469" i="6"/>
  <c r="D470" i="6"/>
  <c r="E470" i="6" s="1"/>
  <c r="F470" i="6" s="1"/>
  <c r="G470" i="6"/>
  <c r="D471" i="6"/>
  <c r="E471" i="6" s="1"/>
  <c r="G471" i="6"/>
  <c r="G154" i="5" s="1"/>
  <c r="D472" i="6"/>
  <c r="E472" i="6" s="1"/>
  <c r="G472" i="6"/>
  <c r="D473" i="6"/>
  <c r="E473" i="6" s="1"/>
  <c r="F473" i="6" s="1"/>
  <c r="G473" i="6"/>
  <c r="D474" i="6"/>
  <c r="E474" i="6" s="1"/>
  <c r="F474" i="6" s="1"/>
  <c r="G474" i="6"/>
  <c r="D475" i="6"/>
  <c r="E475" i="6" s="1"/>
  <c r="F475" i="6" s="1"/>
  <c r="G475" i="6"/>
  <c r="D476" i="6"/>
  <c r="E476" i="6" s="1"/>
  <c r="F476" i="6" s="1"/>
  <c r="G476" i="6"/>
  <c r="D477" i="6"/>
  <c r="E477" i="6" s="1"/>
  <c r="G477" i="6"/>
  <c r="D478" i="6"/>
  <c r="E478" i="6" s="1"/>
  <c r="F478" i="6" s="1"/>
  <c r="G478" i="6"/>
  <c r="D479" i="6"/>
  <c r="E479" i="6" s="1"/>
  <c r="G479" i="6"/>
  <c r="D480" i="6"/>
  <c r="E480" i="6" s="1"/>
  <c r="F480" i="6" s="1"/>
  <c r="G480" i="6"/>
  <c r="D481" i="6"/>
  <c r="E481" i="6" s="1"/>
  <c r="F481" i="6" s="1"/>
  <c r="G481" i="6"/>
  <c r="D482" i="6"/>
  <c r="E482" i="6" s="1"/>
  <c r="F482" i="6" s="1"/>
  <c r="G482" i="6"/>
  <c r="D483" i="6"/>
  <c r="E483" i="6" s="1"/>
  <c r="G483" i="6"/>
  <c r="G158" i="5" s="1"/>
  <c r="D484" i="6"/>
  <c r="E484" i="6" s="1"/>
  <c r="G484" i="6"/>
  <c r="D485" i="6"/>
  <c r="E485" i="6" s="1"/>
  <c r="F485" i="6" s="1"/>
  <c r="G485" i="6"/>
  <c r="D486" i="6"/>
  <c r="E486" i="6" s="1"/>
  <c r="F486" i="6" s="1"/>
  <c r="G486" i="6"/>
  <c r="D487" i="6"/>
  <c r="E487" i="6" s="1"/>
  <c r="F487" i="6" s="1"/>
  <c r="G487" i="6"/>
  <c r="D488" i="6"/>
  <c r="E488" i="6" s="1"/>
  <c r="F488" i="6" s="1"/>
  <c r="G488" i="6"/>
  <c r="D489" i="6"/>
  <c r="E489" i="6" s="1"/>
  <c r="G489" i="6"/>
  <c r="D490" i="6"/>
  <c r="E490" i="6" s="1"/>
  <c r="F490" i="6" s="1"/>
  <c r="G490" i="6"/>
  <c r="D491" i="6"/>
  <c r="E491" i="6" s="1"/>
  <c r="F491" i="6" s="1"/>
  <c r="G491" i="6"/>
  <c r="D492" i="6"/>
  <c r="E492" i="6" s="1"/>
  <c r="F492" i="6" s="1"/>
  <c r="G492" i="6"/>
  <c r="D493" i="6"/>
  <c r="E493" i="6" s="1"/>
  <c r="G493" i="6"/>
  <c r="D494" i="6"/>
  <c r="E494" i="6" s="1"/>
  <c r="F494" i="6" s="1"/>
  <c r="G494" i="6"/>
  <c r="D495" i="6"/>
  <c r="E495" i="6" s="1"/>
  <c r="G495" i="6"/>
  <c r="D496" i="6"/>
  <c r="E496" i="6" s="1"/>
  <c r="F496" i="6" s="1"/>
  <c r="G496" i="6"/>
  <c r="D497" i="6"/>
  <c r="E497" i="6" s="1"/>
  <c r="F497" i="6" s="1"/>
  <c r="G497" i="6"/>
  <c r="D498" i="6"/>
  <c r="E498" i="6" s="1"/>
  <c r="F498" i="6" s="1"/>
  <c r="G498" i="6"/>
  <c r="D499" i="6"/>
  <c r="E499" i="6" s="1"/>
  <c r="F499" i="6" s="1"/>
  <c r="G499" i="6"/>
  <c r="D500" i="6"/>
  <c r="E500" i="6" s="1"/>
  <c r="G500" i="6"/>
  <c r="D501" i="6"/>
  <c r="E501" i="6" s="1"/>
  <c r="F501" i="6" s="1"/>
  <c r="G501" i="6"/>
  <c r="D502" i="6"/>
  <c r="E502" i="6" s="1"/>
  <c r="G502" i="6"/>
  <c r="D503" i="6"/>
  <c r="E503" i="6" s="1"/>
  <c r="F503" i="6" s="1"/>
  <c r="G503" i="6"/>
  <c r="D504" i="6"/>
  <c r="E504" i="6" s="1"/>
  <c r="F504" i="6" s="1"/>
  <c r="G504" i="6"/>
  <c r="D505" i="6"/>
  <c r="E505" i="6" s="1"/>
  <c r="F505" i="6" s="1"/>
  <c r="G505" i="6"/>
  <c r="D506" i="6"/>
  <c r="E506" i="6" s="1"/>
  <c r="G506" i="6"/>
  <c r="G165" i="5" s="1"/>
  <c r="D507" i="6"/>
  <c r="E507" i="6" s="1"/>
  <c r="G507" i="6"/>
  <c r="D508" i="6"/>
  <c r="E508" i="6" s="1"/>
  <c r="F508" i="6" s="1"/>
  <c r="G508" i="6"/>
  <c r="D509" i="6"/>
  <c r="E509" i="6" s="1"/>
  <c r="F509" i="6" s="1"/>
  <c r="G509" i="6"/>
  <c r="D510" i="6"/>
  <c r="E510" i="6" s="1"/>
  <c r="F510" i="6" s="1"/>
  <c r="G510" i="6"/>
  <c r="D511" i="6"/>
  <c r="E511" i="6" s="1"/>
  <c r="G511" i="6"/>
  <c r="D512" i="6"/>
  <c r="E512" i="6" s="1"/>
  <c r="F512" i="6" s="1"/>
  <c r="G512" i="6"/>
  <c r="D513" i="6"/>
  <c r="E513" i="6" s="1"/>
  <c r="F513" i="6" s="1"/>
  <c r="G513" i="6"/>
  <c r="D514" i="6"/>
  <c r="E514" i="6" s="1"/>
  <c r="F514" i="6" s="1"/>
  <c r="G514" i="6"/>
  <c r="D515" i="6"/>
  <c r="E515" i="6" s="1"/>
  <c r="F515" i="6" s="1"/>
  <c r="G515" i="6"/>
  <c r="D516" i="6"/>
  <c r="E516" i="6" s="1"/>
  <c r="G516" i="6"/>
  <c r="D517" i="6"/>
  <c r="E517" i="6" s="1"/>
  <c r="F517" i="6" s="1"/>
  <c r="G517" i="6"/>
  <c r="D518" i="6"/>
  <c r="E518" i="6" s="1"/>
  <c r="F518" i="6" s="1"/>
  <c r="G518" i="6"/>
  <c r="D519" i="6"/>
  <c r="E519" i="6" s="1"/>
  <c r="G519" i="6"/>
  <c r="G169" i="5" s="1"/>
  <c r="D520" i="6"/>
  <c r="E520" i="6" s="1"/>
  <c r="G520" i="6"/>
  <c r="D521" i="6"/>
  <c r="E521" i="6" s="1"/>
  <c r="F521" i="6" s="1"/>
  <c r="G521" i="6"/>
  <c r="D522" i="6"/>
  <c r="E522" i="6" s="1"/>
  <c r="G522" i="6"/>
  <c r="D523" i="6"/>
  <c r="E523" i="6" s="1"/>
  <c r="F523" i="6" s="1"/>
  <c r="G523" i="6"/>
  <c r="D524" i="6"/>
  <c r="E524" i="6" s="1"/>
  <c r="F524" i="6" s="1"/>
  <c r="G524" i="6"/>
  <c r="D525" i="6"/>
  <c r="E525" i="6" s="1"/>
  <c r="G525" i="6"/>
  <c r="D526" i="6"/>
  <c r="E526" i="6" s="1"/>
  <c r="F526" i="6" s="1"/>
  <c r="G526" i="6"/>
  <c r="D527" i="6"/>
  <c r="E527" i="6" s="1"/>
  <c r="F527" i="6" s="1"/>
  <c r="G527" i="6"/>
  <c r="D528" i="6"/>
  <c r="E528" i="6" s="1"/>
  <c r="G528" i="6"/>
  <c r="G173" i="5" s="1"/>
  <c r="D529" i="6"/>
  <c r="E529" i="6" s="1"/>
  <c r="G529" i="6"/>
  <c r="D530" i="6"/>
  <c r="E530" i="6" s="1"/>
  <c r="F530" i="6" s="1"/>
  <c r="G530" i="6"/>
  <c r="D531" i="6"/>
  <c r="E531" i="6" s="1"/>
  <c r="F531" i="6" s="1"/>
  <c r="G531" i="6"/>
  <c r="D532" i="6"/>
  <c r="E532" i="6" s="1"/>
  <c r="F532" i="6" s="1"/>
  <c r="G532" i="6"/>
  <c r="D533" i="6"/>
  <c r="E533" i="6" s="1"/>
  <c r="F533" i="6" s="1"/>
  <c r="G533" i="6"/>
  <c r="D534" i="6"/>
  <c r="E534" i="6" s="1"/>
  <c r="G534" i="6"/>
  <c r="D535" i="6"/>
  <c r="E535" i="6" s="1"/>
  <c r="F535" i="6" s="1"/>
  <c r="G535" i="6"/>
  <c r="D536" i="6"/>
  <c r="E536" i="6" s="1"/>
  <c r="F536" i="6" s="1"/>
  <c r="G536" i="6"/>
  <c r="D537" i="6"/>
  <c r="E537" i="6" s="1"/>
  <c r="F537" i="6" s="1"/>
  <c r="G537" i="6"/>
  <c r="D538" i="6"/>
  <c r="E538" i="6" s="1"/>
  <c r="G538" i="6"/>
  <c r="D539" i="6"/>
  <c r="E539" i="6" s="1"/>
  <c r="F539" i="6" s="1"/>
  <c r="G539" i="6"/>
  <c r="D540" i="6"/>
  <c r="E540" i="6" s="1"/>
  <c r="F540" i="6" s="1"/>
  <c r="G540" i="6"/>
  <c r="D541" i="6"/>
  <c r="E541" i="6" s="1"/>
  <c r="G541" i="6"/>
  <c r="D542" i="6"/>
  <c r="E542" i="6" s="1"/>
  <c r="F542" i="6" s="1"/>
  <c r="G542" i="6"/>
  <c r="D543" i="6"/>
  <c r="E543" i="6" s="1"/>
  <c r="G543" i="6"/>
  <c r="D544" i="6"/>
  <c r="E544" i="6" s="1"/>
  <c r="F544" i="6" s="1"/>
  <c r="G544" i="6"/>
  <c r="D545" i="6"/>
  <c r="E545" i="6" s="1"/>
  <c r="F545" i="6" s="1"/>
  <c r="G545" i="6"/>
  <c r="D546" i="6"/>
  <c r="E546" i="6" s="1"/>
  <c r="F546" i="6" s="1"/>
  <c r="G546" i="6"/>
  <c r="D547" i="6"/>
  <c r="E547" i="6" s="1"/>
  <c r="F547" i="6" s="1"/>
  <c r="G547" i="6"/>
  <c r="D548" i="6"/>
  <c r="E548" i="6" s="1"/>
  <c r="G548" i="6"/>
  <c r="D549" i="6"/>
  <c r="E549" i="6" s="1"/>
  <c r="F549" i="6" s="1"/>
  <c r="G549" i="6"/>
  <c r="D550" i="6"/>
  <c r="E550" i="6" s="1"/>
  <c r="G550" i="6"/>
  <c r="D551" i="6"/>
  <c r="E551" i="6" s="1"/>
  <c r="F551" i="6" s="1"/>
  <c r="G551" i="6"/>
  <c r="D552" i="6"/>
  <c r="E552" i="6" s="1"/>
  <c r="F552" i="6" s="1"/>
  <c r="G552" i="6"/>
  <c r="D553" i="6"/>
  <c r="E553" i="6" s="1"/>
  <c r="F553" i="6" s="1"/>
  <c r="G553" i="6"/>
  <c r="D554" i="6"/>
  <c r="E554" i="6" s="1"/>
  <c r="G554" i="6"/>
  <c r="D555" i="6"/>
  <c r="E555" i="6" s="1"/>
  <c r="F555" i="6" s="1"/>
  <c r="G555" i="6"/>
  <c r="D556" i="6"/>
  <c r="E556" i="6" s="1"/>
  <c r="F556" i="6" s="1"/>
  <c r="G556" i="6"/>
  <c r="D557" i="6"/>
  <c r="E557" i="6" s="1"/>
  <c r="F557" i="6" s="1"/>
  <c r="G557" i="6"/>
  <c r="D558" i="6"/>
  <c r="E558" i="6" s="1"/>
  <c r="G558" i="6"/>
  <c r="D559" i="6"/>
  <c r="E559" i="6" s="1"/>
  <c r="F559" i="6" s="1"/>
  <c r="G559" i="6"/>
  <c r="D560" i="6"/>
  <c r="E560" i="6" s="1"/>
  <c r="G560" i="6"/>
  <c r="D561" i="6"/>
  <c r="E561" i="6" s="1"/>
  <c r="F561" i="6" s="1"/>
  <c r="G561" i="6"/>
  <c r="D562" i="6"/>
  <c r="E562" i="6" s="1"/>
  <c r="F562" i="6" s="1"/>
  <c r="G562" i="6"/>
  <c r="D563" i="6"/>
  <c r="E563" i="6" s="1"/>
  <c r="F563" i="6" s="1"/>
  <c r="G563" i="6"/>
  <c r="D564" i="6"/>
  <c r="E564" i="6" s="1"/>
  <c r="F564" i="6" s="1"/>
  <c r="G564" i="6"/>
  <c r="D565" i="6"/>
  <c r="E565" i="6" s="1"/>
  <c r="G565" i="6"/>
  <c r="G184" i="5" s="1"/>
  <c r="D566" i="6"/>
  <c r="E566" i="6" s="1"/>
  <c r="G566" i="6"/>
  <c r="G185" i="5" s="1"/>
  <c r="D567" i="6"/>
  <c r="E567" i="6" s="1"/>
  <c r="G567" i="6"/>
  <c r="D568" i="6"/>
  <c r="E568" i="6" s="1"/>
  <c r="F568" i="6" s="1"/>
  <c r="G568" i="6"/>
  <c r="D569" i="6"/>
  <c r="E569" i="6" s="1"/>
  <c r="F569" i="6" s="1"/>
  <c r="G569" i="6"/>
  <c r="D570" i="6"/>
  <c r="E570" i="6" s="1"/>
  <c r="F570" i="6" s="1"/>
  <c r="G570" i="6"/>
  <c r="D571" i="6"/>
  <c r="E571" i="6" s="1"/>
  <c r="E187" i="5" s="1"/>
  <c r="G571" i="6"/>
  <c r="G187" i="5" s="1"/>
  <c r="D572" i="6"/>
  <c r="E572" i="6" s="1"/>
  <c r="G572" i="6"/>
  <c r="D573" i="6"/>
  <c r="E573" i="6" s="1"/>
  <c r="F573" i="6" s="1"/>
  <c r="G573" i="6"/>
  <c r="D574" i="6"/>
  <c r="E574" i="6" s="1"/>
  <c r="F574" i="6" s="1"/>
  <c r="G574" i="6"/>
  <c r="D575" i="6"/>
  <c r="E575" i="6" s="1"/>
  <c r="F575" i="6" s="1"/>
  <c r="G575" i="6"/>
  <c r="D576" i="6"/>
  <c r="E576" i="6" s="1"/>
  <c r="G576" i="6"/>
  <c r="D577" i="6"/>
  <c r="E577" i="6" s="1"/>
  <c r="F577" i="6" s="1"/>
  <c r="G577" i="6"/>
  <c r="D578" i="6"/>
  <c r="E578" i="6" s="1"/>
  <c r="F578" i="6" s="1"/>
  <c r="G578" i="6"/>
  <c r="D579" i="6"/>
  <c r="E579" i="6" s="1"/>
  <c r="F579" i="6" s="1"/>
  <c r="G579" i="6"/>
  <c r="D580" i="6"/>
  <c r="E580" i="6" s="1"/>
  <c r="G580" i="6"/>
  <c r="D581" i="6"/>
  <c r="E581" i="6" s="1"/>
  <c r="F581" i="6" s="1"/>
  <c r="G581" i="6"/>
  <c r="D582" i="6"/>
  <c r="E582" i="6" s="1"/>
  <c r="F582" i="6" s="1"/>
  <c r="G582" i="6"/>
  <c r="D583" i="6"/>
  <c r="E583" i="6" s="1"/>
  <c r="G583" i="6"/>
  <c r="D584" i="6"/>
  <c r="E584" i="6" s="1"/>
  <c r="F584" i="6" s="1"/>
  <c r="G584" i="6"/>
  <c r="D585" i="6"/>
  <c r="E585" i="6" s="1"/>
  <c r="F585" i="6" s="1"/>
  <c r="G585" i="6"/>
  <c r="D586" i="6"/>
  <c r="E586" i="6" s="1"/>
  <c r="E192" i="5" s="1"/>
  <c r="G586" i="6"/>
  <c r="G192" i="5" s="1"/>
  <c r="D587" i="6"/>
  <c r="E587" i="6" s="1"/>
  <c r="G587" i="6"/>
  <c r="D588" i="6"/>
  <c r="E588" i="6" s="1"/>
  <c r="F588" i="6" s="1"/>
  <c r="G588" i="6"/>
  <c r="D589" i="6"/>
  <c r="E589" i="6" s="1"/>
  <c r="F589" i="6" s="1"/>
  <c r="G589" i="6"/>
  <c r="D590" i="6"/>
  <c r="E590" i="6" s="1"/>
  <c r="F590" i="6" s="1"/>
  <c r="G590" i="6"/>
  <c r="D591" i="6"/>
  <c r="E591" i="6" s="1"/>
  <c r="F591" i="6" s="1"/>
  <c r="G591" i="6"/>
  <c r="D592" i="6"/>
  <c r="E592" i="6" s="1"/>
  <c r="F592" i="6" s="1"/>
  <c r="G592" i="6"/>
  <c r="D593" i="6"/>
  <c r="E593" i="6" s="1"/>
  <c r="F593" i="6" s="1"/>
  <c r="G593" i="6"/>
  <c r="D594" i="6"/>
  <c r="E594" i="6" s="1"/>
  <c r="G594" i="6"/>
  <c r="D595" i="6"/>
  <c r="E595" i="6" s="1"/>
  <c r="F595" i="6" s="1"/>
  <c r="G595" i="6"/>
  <c r="D596" i="6"/>
  <c r="E596" i="6" s="1"/>
  <c r="F596" i="6" s="1"/>
  <c r="G596" i="6"/>
  <c r="D597" i="6"/>
  <c r="E597" i="6" s="1"/>
  <c r="F597" i="6" s="1"/>
  <c r="G597" i="6"/>
  <c r="D598" i="6"/>
  <c r="E598" i="6" s="1"/>
  <c r="F598" i="6" s="1"/>
  <c r="G598" i="6"/>
  <c r="D599" i="6"/>
  <c r="E599" i="6" s="1"/>
  <c r="G599" i="6"/>
  <c r="D600" i="6"/>
  <c r="E600" i="6" s="1"/>
  <c r="F600" i="6" s="1"/>
  <c r="G600" i="6"/>
  <c r="D601" i="6"/>
  <c r="E601" i="6" s="1"/>
  <c r="F601" i="6" s="1"/>
  <c r="G601" i="6"/>
  <c r="D602" i="6"/>
  <c r="E602" i="6" s="1"/>
  <c r="F602" i="6" s="1"/>
  <c r="G602" i="6"/>
  <c r="D603" i="6"/>
  <c r="E603" i="6" s="1"/>
  <c r="F603" i="6" s="1"/>
  <c r="G603" i="6"/>
  <c r="D604" i="6"/>
  <c r="E604" i="6" s="1"/>
  <c r="F604" i="6" s="1"/>
  <c r="G604" i="6"/>
  <c r="D605" i="6"/>
  <c r="E605" i="6" s="1"/>
  <c r="G605" i="6"/>
  <c r="D606" i="6"/>
  <c r="E606" i="6" s="1"/>
  <c r="F606" i="6" s="1"/>
  <c r="G606" i="6"/>
  <c r="D607" i="6"/>
  <c r="E607" i="6" s="1"/>
  <c r="G607" i="6"/>
  <c r="G199" i="5" s="1"/>
  <c r="D608" i="6"/>
  <c r="E608" i="6" s="1"/>
  <c r="G608" i="6"/>
  <c r="D609" i="6"/>
  <c r="E609" i="6" s="1"/>
  <c r="F609" i="6" s="1"/>
  <c r="G609" i="6"/>
  <c r="D610" i="6"/>
  <c r="E610" i="6" s="1"/>
  <c r="F610" i="6" s="1"/>
  <c r="G610" i="6"/>
  <c r="D611" i="6"/>
  <c r="E611" i="6" s="1"/>
  <c r="F611" i="6" s="1"/>
  <c r="G611" i="6"/>
  <c r="D612" i="6"/>
  <c r="E612" i="6" s="1"/>
  <c r="G612" i="6"/>
  <c r="G201" i="5" s="1"/>
  <c r="D613" i="6"/>
  <c r="E613" i="6" s="1"/>
  <c r="G613" i="6"/>
  <c r="D614" i="6"/>
  <c r="E614" i="6" s="1"/>
  <c r="F614" i="6" s="1"/>
  <c r="G614" i="6"/>
  <c r="D615" i="6"/>
  <c r="E615" i="6" s="1"/>
  <c r="F615" i="6" s="1"/>
  <c r="G615" i="6"/>
  <c r="D616" i="6"/>
  <c r="E616" i="6" s="1"/>
  <c r="F616" i="6" s="1"/>
  <c r="G616" i="6"/>
  <c r="D617" i="6"/>
  <c r="E617" i="6" s="1"/>
  <c r="F617" i="6" s="1"/>
  <c r="G617" i="6"/>
  <c r="D618" i="6"/>
  <c r="E618" i="6" s="1"/>
  <c r="G618" i="6"/>
  <c r="D619" i="6"/>
  <c r="E619" i="6" s="1"/>
  <c r="F619" i="6" s="1"/>
  <c r="G619" i="6"/>
  <c r="D620" i="6"/>
  <c r="E620" i="6" s="1"/>
  <c r="F620" i="6" s="1"/>
  <c r="G620" i="6"/>
  <c r="D621" i="6"/>
  <c r="E621" i="6" s="1"/>
  <c r="F621" i="6" s="1"/>
  <c r="G621" i="6"/>
  <c r="D622" i="6"/>
  <c r="E622" i="6" s="1"/>
  <c r="G622" i="6"/>
  <c r="D623" i="6"/>
  <c r="E623" i="6" s="1"/>
  <c r="F623" i="6" s="1"/>
  <c r="G623" i="6"/>
  <c r="D624" i="6"/>
  <c r="E624" i="6" s="1"/>
  <c r="F624" i="6" s="1"/>
  <c r="G624" i="6"/>
  <c r="D625" i="6"/>
  <c r="E625" i="6" s="1"/>
  <c r="G625" i="6"/>
  <c r="D626" i="6"/>
  <c r="E626" i="6" s="1"/>
  <c r="F626" i="6" s="1"/>
  <c r="G626" i="6"/>
  <c r="D627" i="6"/>
  <c r="E627" i="6" s="1"/>
  <c r="F627" i="6" s="1"/>
  <c r="G627" i="6"/>
  <c r="D628" i="6"/>
  <c r="E628" i="6" s="1"/>
  <c r="F628" i="6" s="1"/>
  <c r="G628" i="6"/>
  <c r="D629" i="6"/>
  <c r="E629" i="6" s="1"/>
  <c r="G629" i="6"/>
  <c r="D630" i="6"/>
  <c r="E630" i="6" s="1"/>
  <c r="F630" i="6" s="1"/>
  <c r="G630" i="6"/>
  <c r="D631" i="6"/>
  <c r="E631" i="6" s="1"/>
  <c r="F631" i="6" s="1"/>
  <c r="G631" i="6"/>
  <c r="D632" i="6"/>
  <c r="E632" i="6" s="1"/>
  <c r="F632" i="6" s="1"/>
  <c r="G632" i="6"/>
  <c r="D633" i="6"/>
  <c r="E633" i="6" s="1"/>
  <c r="G633" i="6"/>
  <c r="D634" i="6"/>
  <c r="E634" i="6" s="1"/>
  <c r="F634" i="6" s="1"/>
  <c r="G634" i="6"/>
  <c r="D635" i="6"/>
  <c r="E635" i="6" s="1"/>
  <c r="F635" i="6" s="1"/>
  <c r="G635" i="6"/>
  <c r="D636" i="6"/>
  <c r="E636" i="6" s="1"/>
  <c r="F636" i="6" s="1"/>
  <c r="G636" i="6"/>
  <c r="D637" i="6"/>
  <c r="E637" i="6" s="1"/>
  <c r="F637" i="6" s="1"/>
  <c r="G637" i="6"/>
  <c r="D638" i="6"/>
  <c r="E638" i="6" s="1"/>
  <c r="G638" i="6"/>
  <c r="D639" i="6"/>
  <c r="E639" i="6" s="1"/>
  <c r="F639" i="6" s="1"/>
  <c r="G639" i="6"/>
  <c r="D640" i="6"/>
  <c r="E640" i="6" s="1"/>
  <c r="F640" i="6" s="1"/>
  <c r="G640" i="6"/>
  <c r="D641" i="6"/>
  <c r="E641" i="6" s="1"/>
  <c r="F641" i="6" s="1"/>
  <c r="G641" i="6"/>
  <c r="D642" i="6"/>
  <c r="E642" i="6" s="1"/>
  <c r="F642" i="6" s="1"/>
  <c r="G642" i="6"/>
  <c r="D643" i="6"/>
  <c r="E643" i="6" s="1"/>
  <c r="G643" i="6"/>
  <c r="D644" i="6"/>
  <c r="E644" i="6" s="1"/>
  <c r="F644" i="6" s="1"/>
  <c r="G644" i="6"/>
  <c r="D645" i="6"/>
  <c r="E645" i="6" s="1"/>
  <c r="F645" i="6" s="1"/>
  <c r="G645" i="6"/>
  <c r="D646" i="6"/>
  <c r="E646" i="6" s="1"/>
  <c r="F646" i="6" s="1"/>
  <c r="G646" i="6"/>
  <c r="D647" i="6"/>
  <c r="E647" i="6" s="1"/>
  <c r="G647" i="6"/>
  <c r="D648" i="6"/>
  <c r="E648" i="6" s="1"/>
  <c r="F648" i="6" s="1"/>
  <c r="G648" i="6"/>
  <c r="D649" i="6"/>
  <c r="E649" i="6" s="1"/>
  <c r="G649" i="6"/>
  <c r="D650" i="6"/>
  <c r="E650" i="6" s="1"/>
  <c r="F650" i="6" s="1"/>
  <c r="G650" i="6"/>
  <c r="D651" i="6"/>
  <c r="E651" i="6" s="1"/>
  <c r="F651" i="6" s="1"/>
  <c r="G651" i="6"/>
  <c r="D652" i="6"/>
  <c r="E652" i="6" s="1"/>
  <c r="F652" i="6" s="1"/>
  <c r="G652" i="6"/>
  <c r="D653" i="6"/>
  <c r="E653" i="6" s="1"/>
  <c r="F653" i="6" s="1"/>
  <c r="G653" i="6"/>
  <c r="D654" i="6"/>
  <c r="E654" i="6" s="1"/>
  <c r="G654" i="6"/>
  <c r="D655" i="6"/>
  <c r="E655" i="6" s="1"/>
  <c r="F655" i="6" s="1"/>
  <c r="G655" i="6"/>
  <c r="D656" i="6"/>
  <c r="E656" i="6" s="1"/>
  <c r="E213" i="5" s="1"/>
  <c r="G656" i="6"/>
  <c r="G213" i="5" s="1"/>
  <c r="D657" i="6"/>
  <c r="E657" i="6" s="1"/>
  <c r="G657" i="6"/>
  <c r="D658" i="6"/>
  <c r="E658" i="6" s="1"/>
  <c r="F658" i="6" s="1"/>
  <c r="G658" i="6"/>
  <c r="D659" i="6"/>
  <c r="E659" i="6" s="1"/>
  <c r="F659" i="6" s="1"/>
  <c r="G659" i="6"/>
  <c r="D660" i="6"/>
  <c r="E660" i="6" s="1"/>
  <c r="G660" i="6"/>
  <c r="D661" i="6"/>
  <c r="E661" i="6" s="1"/>
  <c r="F661" i="6" s="1"/>
  <c r="G661" i="6"/>
  <c r="D662" i="6"/>
  <c r="E662" i="6" s="1"/>
  <c r="F662" i="6" s="1"/>
  <c r="G662" i="6"/>
  <c r="D663" i="6"/>
  <c r="E663" i="6" s="1"/>
  <c r="G663" i="6"/>
  <c r="G216" i="5" s="1"/>
  <c r="D664" i="6"/>
  <c r="E664" i="6" s="1"/>
  <c r="G664" i="6"/>
  <c r="D665" i="6"/>
  <c r="E665" i="6" s="1"/>
  <c r="F665" i="6" s="1"/>
  <c r="G665" i="6"/>
  <c r="D666" i="6"/>
  <c r="E666" i="6" s="1"/>
  <c r="F666" i="6" s="1"/>
  <c r="G666" i="6"/>
  <c r="D667" i="6"/>
  <c r="E667" i="6" s="1"/>
  <c r="G667" i="6"/>
  <c r="G218" i="5" s="1"/>
  <c r="D668" i="6"/>
  <c r="E668" i="6" s="1"/>
  <c r="G668" i="6"/>
  <c r="D669" i="6"/>
  <c r="E669" i="6" s="1"/>
  <c r="F669" i="6" s="1"/>
  <c r="G669" i="6"/>
  <c r="D670" i="6"/>
  <c r="E670" i="6" s="1"/>
  <c r="F670" i="6" s="1"/>
  <c r="G670" i="6"/>
  <c r="D671" i="6"/>
  <c r="E671" i="6" s="1"/>
  <c r="F671" i="6" s="1"/>
  <c r="G671" i="6"/>
  <c r="D672" i="6"/>
  <c r="E672" i="6" s="1"/>
  <c r="F672" i="6" s="1"/>
  <c r="G672" i="6"/>
  <c r="D673" i="6"/>
  <c r="E673" i="6" s="1"/>
  <c r="F673" i="6" s="1"/>
  <c r="G673" i="6"/>
  <c r="D674" i="6"/>
  <c r="E674" i="6" s="1"/>
  <c r="F674" i="6" s="1"/>
  <c r="G674" i="6"/>
  <c r="D675" i="6"/>
  <c r="E675" i="6" s="1"/>
  <c r="F675" i="6" s="1"/>
  <c r="G675" i="6"/>
  <c r="D676" i="6"/>
  <c r="E676" i="6" s="1"/>
  <c r="G676" i="6"/>
  <c r="D677" i="6"/>
  <c r="E677" i="6" s="1"/>
  <c r="F677" i="6" s="1"/>
  <c r="G677" i="6"/>
  <c r="D678" i="6"/>
  <c r="E678" i="6" s="1"/>
  <c r="F678" i="6" s="1"/>
  <c r="G678" i="6"/>
  <c r="D679" i="6"/>
  <c r="E679" i="6" s="1"/>
  <c r="F679" i="6" s="1"/>
  <c r="G679" i="6"/>
  <c r="D680" i="6"/>
  <c r="E680" i="6" s="1"/>
  <c r="G680" i="6"/>
  <c r="D681" i="6"/>
  <c r="E681" i="6" s="1"/>
  <c r="F681" i="6" s="1"/>
  <c r="G681" i="6"/>
  <c r="D682" i="6"/>
  <c r="E682" i="6" s="1"/>
  <c r="F682" i="6" s="1"/>
  <c r="G682" i="6"/>
  <c r="D683" i="6"/>
  <c r="E683" i="6" s="1"/>
  <c r="F683" i="6" s="1"/>
  <c r="G683" i="6"/>
  <c r="D684" i="6"/>
  <c r="E684" i="6" s="1"/>
  <c r="G684" i="6"/>
  <c r="G223" i="5" s="1"/>
  <c r="D685" i="6"/>
  <c r="E685" i="6" s="1"/>
  <c r="F685" i="6" s="1"/>
  <c r="G685" i="6"/>
  <c r="D686" i="6"/>
  <c r="E686" i="6" s="1"/>
  <c r="F686" i="6" s="1"/>
  <c r="G686" i="6"/>
  <c r="D687" i="6"/>
  <c r="E687" i="6" s="1"/>
  <c r="F687" i="6" s="1"/>
  <c r="G687" i="6"/>
  <c r="D688" i="6"/>
  <c r="E688" i="6" s="1"/>
  <c r="G688" i="6"/>
  <c r="D689" i="6"/>
  <c r="E689" i="6" s="1"/>
  <c r="F689" i="6" s="1"/>
  <c r="G689" i="6"/>
  <c r="D690" i="6"/>
  <c r="E690" i="6" s="1"/>
  <c r="G690" i="6"/>
  <c r="D691" i="6"/>
  <c r="E691" i="6" s="1"/>
  <c r="F691" i="6" s="1"/>
  <c r="G691" i="6"/>
  <c r="D692" i="6"/>
  <c r="E692" i="6" s="1"/>
  <c r="G692" i="6"/>
  <c r="D693" i="6"/>
  <c r="E693" i="6" s="1"/>
  <c r="F693" i="6" s="1"/>
  <c r="G693" i="6"/>
  <c r="D694" i="6"/>
  <c r="E694" i="6" s="1"/>
  <c r="F694" i="6" s="1"/>
  <c r="G694" i="6"/>
  <c r="D695" i="6"/>
  <c r="E695" i="6" s="1"/>
  <c r="F695" i="6" s="1"/>
  <c r="G695" i="6"/>
  <c r="D696" i="6"/>
  <c r="E696" i="6" s="1"/>
  <c r="F696" i="6" s="1"/>
  <c r="G696" i="6"/>
  <c r="D697" i="6"/>
  <c r="E697" i="6" s="1"/>
  <c r="G697" i="6"/>
  <c r="G228" i="5" s="1"/>
  <c r="D698" i="6"/>
  <c r="E698" i="6" s="1"/>
  <c r="G698" i="6"/>
  <c r="D699" i="6"/>
  <c r="E699" i="6" s="1"/>
  <c r="F699" i="6" s="1"/>
  <c r="G699" i="6"/>
  <c r="D700" i="6"/>
  <c r="E700" i="6" s="1"/>
  <c r="F700" i="6" s="1"/>
  <c r="G700" i="6"/>
  <c r="D701" i="6"/>
  <c r="E701" i="6" s="1"/>
  <c r="F701" i="6" s="1"/>
  <c r="G701" i="6"/>
  <c r="D702" i="6"/>
  <c r="E702" i="6" s="1"/>
  <c r="G702" i="6"/>
  <c r="D703" i="6"/>
  <c r="E703" i="6" s="1"/>
  <c r="F703" i="6" s="1"/>
  <c r="G703" i="6"/>
  <c r="D704" i="6"/>
  <c r="E704" i="6" s="1"/>
  <c r="G704" i="6"/>
  <c r="D705" i="6"/>
  <c r="E705" i="6" s="1"/>
  <c r="F705" i="6" s="1"/>
  <c r="G705" i="6"/>
  <c r="D706" i="6"/>
  <c r="E706" i="6" s="1"/>
  <c r="F706" i="6" s="1"/>
  <c r="G706" i="6"/>
  <c r="D707" i="6"/>
  <c r="E707" i="6" s="1"/>
  <c r="G707" i="6"/>
  <c r="D708" i="6"/>
  <c r="E708" i="6" s="1"/>
  <c r="F708" i="6" s="1"/>
  <c r="G708" i="6"/>
  <c r="D709" i="6"/>
  <c r="E709" i="6" s="1"/>
  <c r="G709" i="6"/>
  <c r="D710" i="6"/>
  <c r="E710" i="6" s="1"/>
  <c r="F710" i="6" s="1"/>
  <c r="G710" i="6"/>
  <c r="D711" i="6"/>
  <c r="E711" i="6" s="1"/>
  <c r="F711" i="6" s="1"/>
  <c r="G711" i="6"/>
  <c r="D712" i="6"/>
  <c r="E712" i="6" s="1"/>
  <c r="F712" i="6" s="1"/>
  <c r="G712" i="6"/>
  <c r="D713" i="6"/>
  <c r="E713" i="6" s="1"/>
  <c r="F713" i="6" s="1"/>
  <c r="G713" i="6"/>
  <c r="D714" i="6"/>
  <c r="E714" i="6" s="1"/>
  <c r="F714" i="6" s="1"/>
  <c r="G714" i="6"/>
  <c r="D715" i="6"/>
  <c r="E715" i="6" s="1"/>
  <c r="G715" i="6"/>
  <c r="D716" i="6"/>
  <c r="E716" i="6" s="1"/>
  <c r="F716" i="6" s="1"/>
  <c r="G716" i="6"/>
  <c r="D717" i="6"/>
  <c r="E717" i="6" s="1"/>
  <c r="F717" i="6" s="1"/>
  <c r="G717" i="6"/>
  <c r="D718" i="6"/>
  <c r="E718" i="6" s="1"/>
  <c r="F718" i="6" s="1"/>
  <c r="G718" i="6"/>
  <c r="D719" i="6"/>
  <c r="E719" i="6" s="1"/>
  <c r="G719" i="6"/>
  <c r="D720" i="6"/>
  <c r="E720" i="6" s="1"/>
  <c r="F720" i="6" s="1"/>
  <c r="G720" i="6"/>
  <c r="D721" i="6"/>
  <c r="E721" i="6" s="1"/>
  <c r="F721" i="6" s="1"/>
  <c r="G721" i="6"/>
  <c r="D722" i="6"/>
  <c r="E722" i="6" s="1"/>
  <c r="F722" i="6" s="1"/>
  <c r="G722" i="6"/>
  <c r="D723" i="6"/>
  <c r="E723" i="6" s="1"/>
  <c r="F723" i="6" s="1"/>
  <c r="G723" i="6"/>
  <c r="D724" i="6"/>
  <c r="E724" i="6" s="1"/>
  <c r="F724" i="6" s="1"/>
  <c r="G724" i="6"/>
  <c r="D725" i="6"/>
  <c r="E725" i="6" s="1"/>
  <c r="F725" i="6" s="1"/>
  <c r="G725" i="6"/>
  <c r="D726" i="6"/>
  <c r="E726" i="6" s="1"/>
  <c r="G726" i="6"/>
  <c r="D727" i="6"/>
  <c r="E727" i="6" s="1"/>
  <c r="F727" i="6" s="1"/>
  <c r="G727" i="6"/>
  <c r="D728" i="6"/>
  <c r="E728" i="6" s="1"/>
  <c r="F728" i="6" s="1"/>
  <c r="G728" i="6"/>
  <c r="D729" i="6"/>
  <c r="E729" i="6" s="1"/>
  <c r="G729" i="6"/>
  <c r="D730" i="6"/>
  <c r="E730" i="6" s="1"/>
  <c r="F730" i="6" s="1"/>
  <c r="G730" i="6"/>
  <c r="D731" i="6"/>
  <c r="E731" i="6" s="1"/>
  <c r="F731" i="6" s="1"/>
  <c r="G731" i="6"/>
  <c r="D732" i="6"/>
  <c r="E732" i="6" s="1"/>
  <c r="F732" i="6" s="1"/>
  <c r="G732" i="6"/>
  <c r="D733" i="6"/>
  <c r="E733" i="6" s="1"/>
  <c r="F733" i="6" s="1"/>
  <c r="G733" i="6"/>
  <c r="D734" i="6"/>
  <c r="E734" i="6" s="1"/>
  <c r="G734" i="6"/>
  <c r="D735" i="6"/>
  <c r="E735" i="6" s="1"/>
  <c r="F735" i="6" s="1"/>
  <c r="G735" i="6"/>
  <c r="D736" i="6"/>
  <c r="E736" i="6" s="1"/>
  <c r="F736" i="6" s="1"/>
  <c r="G736" i="6"/>
  <c r="D737" i="6"/>
  <c r="E737" i="6" s="1"/>
  <c r="F737" i="6" s="1"/>
  <c r="G737" i="6"/>
  <c r="D738" i="6"/>
  <c r="E738" i="6" s="1"/>
  <c r="G738" i="6"/>
  <c r="D739" i="6"/>
  <c r="E739" i="6" s="1"/>
  <c r="F739" i="6" s="1"/>
  <c r="G739" i="6"/>
  <c r="D740" i="6"/>
  <c r="E740" i="6" s="1"/>
  <c r="F740" i="6" s="1"/>
  <c r="G740" i="6"/>
  <c r="D741" i="6"/>
  <c r="E741" i="6" s="1"/>
  <c r="F741" i="6" s="1"/>
  <c r="G741" i="6"/>
  <c r="D742" i="6"/>
  <c r="E742" i="6" s="1"/>
  <c r="G742" i="6"/>
  <c r="D743" i="6"/>
  <c r="E743" i="6" s="1"/>
  <c r="F743" i="6" s="1"/>
  <c r="G743" i="6"/>
  <c r="D744" i="6"/>
  <c r="E744" i="6" s="1"/>
  <c r="F744" i="6" s="1"/>
  <c r="G744" i="6"/>
  <c r="D745" i="6"/>
  <c r="E745" i="6" s="1"/>
  <c r="F745" i="6" s="1"/>
  <c r="G745" i="6"/>
  <c r="D746" i="6"/>
  <c r="E746" i="6" s="1"/>
  <c r="F746" i="6" s="1"/>
  <c r="G746" i="6"/>
  <c r="D747" i="6"/>
  <c r="E747" i="6" s="1"/>
  <c r="G747" i="6"/>
  <c r="D748" i="6"/>
  <c r="E748" i="6" s="1"/>
  <c r="F748" i="6" s="1"/>
  <c r="G748" i="6"/>
  <c r="D749" i="6"/>
  <c r="E749" i="6" s="1"/>
  <c r="F749" i="6" s="1"/>
  <c r="G749" i="6"/>
  <c r="D750" i="6"/>
  <c r="E750" i="6" s="1"/>
  <c r="F750" i="6" s="1"/>
  <c r="G750" i="6"/>
  <c r="D751" i="6"/>
  <c r="E751" i="6" s="1"/>
  <c r="F751" i="6" s="1"/>
  <c r="G751" i="6"/>
  <c r="D752" i="6"/>
  <c r="E752" i="6" s="1"/>
  <c r="F752" i="6" s="1"/>
  <c r="G752" i="6"/>
  <c r="D753" i="6"/>
  <c r="E753" i="6" s="1"/>
  <c r="F753" i="6" s="1"/>
  <c r="G753" i="6"/>
  <c r="D754" i="6"/>
  <c r="E754" i="6" s="1"/>
  <c r="F754" i="6" s="1"/>
  <c r="G754" i="6"/>
  <c r="D755" i="6"/>
  <c r="E755" i="6" s="1"/>
  <c r="G755" i="6"/>
  <c r="G245" i="5" s="1"/>
  <c r="D756" i="6"/>
  <c r="E756" i="6" s="1"/>
  <c r="G756" i="6"/>
  <c r="D757" i="6"/>
  <c r="E757" i="6" s="1"/>
  <c r="F757" i="6" s="1"/>
  <c r="G757" i="6"/>
  <c r="D758" i="6"/>
  <c r="E758" i="6" s="1"/>
  <c r="F758" i="6" s="1"/>
  <c r="F247" i="5" s="1"/>
  <c r="G758" i="6"/>
  <c r="G247" i="5" s="1"/>
  <c r="D759" i="6"/>
  <c r="E759" i="6" s="1"/>
  <c r="G759" i="6"/>
  <c r="G248" i="5" s="1"/>
  <c r="D760" i="6"/>
  <c r="E760" i="6" s="1"/>
  <c r="G760" i="6"/>
  <c r="D761" i="6"/>
  <c r="E761" i="6" s="1"/>
  <c r="F761" i="6" s="1"/>
  <c r="G761" i="6"/>
  <c r="D762" i="6"/>
  <c r="E762" i="6" s="1"/>
  <c r="G762" i="6"/>
  <c r="G250" i="5" s="1"/>
  <c r="D763" i="6"/>
  <c r="E763" i="6" s="1"/>
  <c r="G763" i="6"/>
  <c r="D764" i="6"/>
  <c r="E764" i="6" s="1"/>
  <c r="F764" i="6" s="1"/>
  <c r="G764" i="6"/>
  <c r="G2" i="6"/>
  <c r="G2" i="5" s="1"/>
  <c r="D2" i="6"/>
  <c r="E2" i="6" s="1"/>
  <c r="F14" i="5" l="1"/>
  <c r="E15" i="7" s="1"/>
  <c r="F15" i="7" s="1"/>
  <c r="G220" i="5"/>
  <c r="G105" i="5"/>
  <c r="G82" i="5"/>
  <c r="G24" i="5"/>
  <c r="G22" i="5"/>
  <c r="G21" i="5"/>
  <c r="G153" i="5"/>
  <c r="F21" i="5"/>
  <c r="H121" i="7"/>
  <c r="F121" i="7"/>
  <c r="F244" i="5"/>
  <c r="G7" i="5"/>
  <c r="F201" i="7"/>
  <c r="F141" i="7"/>
  <c r="F131" i="7"/>
  <c r="F111" i="7"/>
  <c r="F91" i="7"/>
  <c r="F71" i="7"/>
  <c r="F170" i="7"/>
  <c r="F160" i="7"/>
  <c r="F150" i="7"/>
  <c r="F140" i="7"/>
  <c r="F120" i="7"/>
  <c r="F110" i="7"/>
  <c r="F100" i="7"/>
  <c r="F70" i="7"/>
  <c r="F199" i="7"/>
  <c r="F159" i="7"/>
  <c r="F149" i="7"/>
  <c r="F139" i="7"/>
  <c r="F129" i="7"/>
  <c r="F79" i="7"/>
  <c r="F69" i="7"/>
  <c r="F59" i="7"/>
  <c r="F198" i="7"/>
  <c r="F178" i="7"/>
  <c r="F148" i="7"/>
  <c r="F138" i="7"/>
  <c r="F58" i="7"/>
  <c r="F28" i="7"/>
  <c r="H6" i="7"/>
  <c r="H192" i="5"/>
  <c r="G93" i="5"/>
  <c r="G91" i="5"/>
  <c r="G61" i="5"/>
  <c r="E29" i="5"/>
  <c r="F107" i="7"/>
  <c r="F87" i="7"/>
  <c r="F57" i="7"/>
  <c r="F47" i="7"/>
  <c r="F27" i="7"/>
  <c r="G117" i="5"/>
  <c r="G65" i="5"/>
  <c r="G60" i="5"/>
  <c r="F186" i="7"/>
  <c r="F156" i="7"/>
  <c r="F126" i="7"/>
  <c r="H15" i="7"/>
  <c r="G15" i="5"/>
  <c r="F175" i="7"/>
  <c r="F145" i="7"/>
  <c r="F125" i="7"/>
  <c r="F105" i="7"/>
  <c r="F95" i="7"/>
  <c r="G204" i="5"/>
  <c r="G171" i="5"/>
  <c r="G69" i="5"/>
  <c r="F194" i="7"/>
  <c r="F184" i="7"/>
  <c r="F164" i="7"/>
  <c r="F144" i="7"/>
  <c r="F134" i="7"/>
  <c r="F64" i="7"/>
  <c r="H12" i="7"/>
  <c r="E103" i="5"/>
  <c r="G71" i="5"/>
  <c r="F69" i="5"/>
  <c r="E174" i="7" s="1"/>
  <c r="G16" i="5"/>
  <c r="F173" i="7"/>
  <c r="F133" i="7"/>
  <c r="F113" i="7"/>
  <c r="F63" i="7"/>
  <c r="F53" i="7"/>
  <c r="F43" i="7"/>
  <c r="F33" i="7"/>
  <c r="G182" i="5"/>
  <c r="G237" i="5"/>
  <c r="G45" i="5"/>
  <c r="G20" i="5"/>
  <c r="G17" i="5"/>
  <c r="F182" i="7"/>
  <c r="F172" i="7"/>
  <c r="F152" i="7"/>
  <c r="F132" i="7"/>
  <c r="F122" i="7"/>
  <c r="F92" i="7"/>
  <c r="F82" i="7"/>
  <c r="F52" i="7"/>
  <c r="F42" i="7"/>
  <c r="E2" i="5"/>
  <c r="H2" i="5" s="1"/>
  <c r="F2" i="6"/>
  <c r="F2" i="5" s="1"/>
  <c r="G196" i="5"/>
  <c r="G188" i="5"/>
  <c r="G179" i="5"/>
  <c r="G123" i="5"/>
  <c r="F318" i="6"/>
  <c r="F108" i="5" s="1"/>
  <c r="E158" i="7" s="1"/>
  <c r="G48" i="5"/>
  <c r="G27" i="5"/>
  <c r="G23" i="5"/>
  <c r="G244" i="5"/>
  <c r="H244" i="5" s="1"/>
  <c r="E189" i="5"/>
  <c r="H189" i="5" s="1"/>
  <c r="G14" i="5"/>
  <c r="F13" i="5"/>
  <c r="F4" i="5"/>
  <c r="G227" i="5"/>
  <c r="G243" i="5"/>
  <c r="G198" i="5"/>
  <c r="G136" i="5"/>
  <c r="G70" i="5"/>
  <c r="G55" i="5"/>
  <c r="F146" i="6"/>
  <c r="F50" i="5" s="1"/>
  <c r="G25" i="5"/>
  <c r="F7" i="5"/>
  <c r="E40" i="7" s="1"/>
  <c r="G113" i="5"/>
  <c r="G38" i="5"/>
  <c r="G11" i="5"/>
  <c r="E244" i="5"/>
  <c r="G97" i="5"/>
  <c r="G230" i="5"/>
  <c r="F571" i="6"/>
  <c r="F187" i="5" s="1"/>
  <c r="G147" i="5"/>
  <c r="G114" i="5"/>
  <c r="G99" i="5"/>
  <c r="F38" i="5"/>
  <c r="E83" i="7" s="1"/>
  <c r="G35" i="5"/>
  <c r="G34" i="5"/>
  <c r="F20" i="5"/>
  <c r="E24" i="7" s="1"/>
  <c r="F16" i="5"/>
  <c r="G206" i="5"/>
  <c r="G96" i="5"/>
  <c r="G86" i="5"/>
  <c r="G66" i="5"/>
  <c r="F17" i="5"/>
  <c r="G3" i="5"/>
  <c r="G121" i="5"/>
  <c r="G85" i="5"/>
  <c r="E69" i="5"/>
  <c r="G53" i="5"/>
  <c r="G42" i="5"/>
  <c r="G8" i="5"/>
  <c r="G224" i="5"/>
  <c r="F121" i="5"/>
  <c r="G43" i="5"/>
  <c r="G32" i="5"/>
  <c r="E246" i="5"/>
  <c r="F756" i="6"/>
  <c r="F246" i="5" s="1"/>
  <c r="F565" i="6"/>
  <c r="F184" i="5" s="1"/>
  <c r="E184" i="5"/>
  <c r="H184" i="5" s="1"/>
  <c r="F466" i="6"/>
  <c r="F152" i="5" s="1"/>
  <c r="E152" i="5"/>
  <c r="F441" i="6"/>
  <c r="F144" i="5" s="1"/>
  <c r="E144" i="5"/>
  <c r="E95" i="5"/>
  <c r="H95" i="5" s="1"/>
  <c r="F283" i="6"/>
  <c r="F95" i="5" s="1"/>
  <c r="E23" i="7" s="1"/>
  <c r="F147" i="6"/>
  <c r="F51" i="5" s="1"/>
  <c r="E196" i="7" s="1"/>
  <c r="E51" i="5"/>
  <c r="F292" i="6"/>
  <c r="F100" i="5" s="1"/>
  <c r="E77" i="7" s="1"/>
  <c r="E100" i="5"/>
  <c r="F580" i="6"/>
  <c r="F190" i="5" s="1"/>
  <c r="E190" i="5"/>
  <c r="F502" i="6"/>
  <c r="F164" i="5" s="1"/>
  <c r="E164" i="5"/>
  <c r="F461" i="6"/>
  <c r="F151" i="5" s="1"/>
  <c r="E169" i="7" s="1"/>
  <c r="E151" i="5"/>
  <c r="F367" i="6"/>
  <c r="F122" i="5" s="1"/>
  <c r="E122" i="5"/>
  <c r="F506" i="6"/>
  <c r="F165" i="5" s="1"/>
  <c r="E195" i="7" s="1"/>
  <c r="E165" i="5"/>
  <c r="H165" i="5" s="1"/>
  <c r="F477" i="6"/>
  <c r="F156" i="5" s="1"/>
  <c r="E156" i="5"/>
  <c r="F212" i="6"/>
  <c r="F77" i="5" s="1"/>
  <c r="E77" i="5"/>
  <c r="E221" i="5"/>
  <c r="F676" i="6"/>
  <c r="F221" i="5" s="1"/>
  <c r="F522" i="6"/>
  <c r="F171" i="5" s="1"/>
  <c r="E171" i="5"/>
  <c r="H171" i="5" s="1"/>
  <c r="F456" i="6"/>
  <c r="F149" i="5" s="1"/>
  <c r="E191" i="7" s="1"/>
  <c r="E149" i="5"/>
  <c r="E105" i="5"/>
  <c r="H105" i="5" s="1"/>
  <c r="F308" i="6"/>
  <c r="F105" i="5" s="1"/>
  <c r="F122" i="6"/>
  <c r="F44" i="5" s="1"/>
  <c r="E44" i="5"/>
  <c r="F472" i="6"/>
  <c r="F155" i="5" s="1"/>
  <c r="E155" i="5"/>
  <c r="E248" i="5"/>
  <c r="H248" i="5" s="1"/>
  <c r="F759" i="6"/>
  <c r="F248" i="5" s="1"/>
  <c r="F417" i="6"/>
  <c r="F137" i="5" s="1"/>
  <c r="E137" i="5"/>
  <c r="H137" i="5" s="1"/>
  <c r="F262" i="6"/>
  <c r="F89" i="5" s="1"/>
  <c r="E81" i="7" s="1"/>
  <c r="E89" i="5"/>
  <c r="F427" i="6"/>
  <c r="F140" i="5" s="1"/>
  <c r="E90" i="7" s="1"/>
  <c r="E140" i="5"/>
  <c r="F719" i="6"/>
  <c r="F236" i="5" s="1"/>
  <c r="E236" i="5"/>
  <c r="F715" i="6"/>
  <c r="F235" i="5" s="1"/>
  <c r="E97" i="7" s="1"/>
  <c r="E235" i="5"/>
  <c r="E215" i="5"/>
  <c r="F660" i="6"/>
  <c r="F215" i="5" s="1"/>
  <c r="E154" i="7" s="1"/>
  <c r="F534" i="6"/>
  <c r="F175" i="5" s="1"/>
  <c r="E175" i="5"/>
  <c r="F554" i="6"/>
  <c r="F181" i="5" s="1"/>
  <c r="E200" i="7" s="1"/>
  <c r="E181" i="5"/>
  <c r="F484" i="6"/>
  <c r="F159" i="5" s="1"/>
  <c r="E48" i="7" s="1"/>
  <c r="E159" i="5"/>
  <c r="F459" i="6"/>
  <c r="F150" i="5" s="1"/>
  <c r="E86" i="7" s="1"/>
  <c r="E150" i="5"/>
  <c r="F257" i="6"/>
  <c r="F88" i="5" s="1"/>
  <c r="E88" i="5"/>
  <c r="E60" i="5"/>
  <c r="H60" i="5" s="1"/>
  <c r="F171" i="6"/>
  <c r="F60" i="5" s="1"/>
  <c r="F605" i="6"/>
  <c r="F198" i="5" s="1"/>
  <c r="E198" i="5"/>
  <c r="F680" i="6"/>
  <c r="F222" i="5" s="1"/>
  <c r="E80" i="7" s="1"/>
  <c r="E222" i="5"/>
  <c r="E237" i="5"/>
  <c r="H237" i="5" s="1"/>
  <c r="E226" i="5"/>
  <c r="F690" i="6"/>
  <c r="F226" i="5" s="1"/>
  <c r="F566" i="6"/>
  <c r="F185" i="5" s="1"/>
  <c r="E185" i="5"/>
  <c r="H185" i="5" s="1"/>
  <c r="F541" i="6"/>
  <c r="F177" i="5" s="1"/>
  <c r="E177" i="5"/>
  <c r="H177" i="5" s="1"/>
  <c r="F529" i="6"/>
  <c r="F174" i="5" s="1"/>
  <c r="E174" i="5"/>
  <c r="F90" i="5"/>
  <c r="F511" i="6"/>
  <c r="F167" i="5" s="1"/>
  <c r="E167" i="5"/>
  <c r="F707" i="6"/>
  <c r="F232" i="5" s="1"/>
  <c r="E232" i="5"/>
  <c r="F726" i="6"/>
  <c r="F238" i="5" s="1"/>
  <c r="E238" i="5"/>
  <c r="F625" i="6"/>
  <c r="F205" i="5" s="1"/>
  <c r="E205" i="5"/>
  <c r="F520" i="6"/>
  <c r="F170" i="5" s="1"/>
  <c r="E170" i="5"/>
  <c r="F516" i="6"/>
  <c r="F168" i="5" s="1"/>
  <c r="E168" i="5"/>
  <c r="F495" i="6"/>
  <c r="F162" i="5" s="1"/>
  <c r="E162" i="5"/>
  <c r="F479" i="6"/>
  <c r="F157" i="5" s="1"/>
  <c r="E157" i="5"/>
  <c r="F242" i="6"/>
  <c r="F85" i="5" s="1"/>
  <c r="E85" i="5"/>
  <c r="F237" i="6"/>
  <c r="F84" i="5" s="1"/>
  <c r="E84" i="5"/>
  <c r="F152" i="6"/>
  <c r="F53" i="5" s="1"/>
  <c r="E119" i="7" s="1"/>
  <c r="E53" i="5"/>
  <c r="F692" i="6"/>
  <c r="F227" i="5" s="1"/>
  <c r="E227" i="5"/>
  <c r="G225" i="5"/>
  <c r="F698" i="6"/>
  <c r="F229" i="5" s="1"/>
  <c r="E229" i="5"/>
  <c r="E220" i="5"/>
  <c r="H220" i="5" s="1"/>
  <c r="F608" i="6"/>
  <c r="F200" i="5" s="1"/>
  <c r="E200" i="5"/>
  <c r="G246" i="5"/>
  <c r="H246" i="5" s="1"/>
  <c r="F738" i="6"/>
  <c r="F241" i="5" s="1"/>
  <c r="E94" i="7" s="1"/>
  <c r="E241" i="5"/>
  <c r="F762" i="6"/>
  <c r="F250" i="5" s="1"/>
  <c r="E250" i="5"/>
  <c r="H250" i="5" s="1"/>
  <c r="G239" i="5"/>
  <c r="F704" i="6"/>
  <c r="F231" i="5" s="1"/>
  <c r="E231" i="5"/>
  <c r="F663" i="6"/>
  <c r="F216" i="5" s="1"/>
  <c r="E216" i="5"/>
  <c r="H216" i="5" s="1"/>
  <c r="G209" i="5"/>
  <c r="G207" i="5"/>
  <c r="G202" i="5"/>
  <c r="G191" i="5"/>
  <c r="G189" i="5"/>
  <c r="G177" i="5"/>
  <c r="F538" i="6"/>
  <c r="F176" i="5" s="1"/>
  <c r="E176" i="5"/>
  <c r="G175" i="5"/>
  <c r="G168" i="5"/>
  <c r="G159" i="5"/>
  <c r="G152" i="5"/>
  <c r="G150" i="5"/>
  <c r="G144" i="5"/>
  <c r="G139" i="5"/>
  <c r="G132" i="5"/>
  <c r="F397" i="6"/>
  <c r="F131" i="5" s="1"/>
  <c r="E155" i="7" s="1"/>
  <c r="E131" i="5"/>
  <c r="G129" i="5"/>
  <c r="G127" i="5"/>
  <c r="G125" i="5"/>
  <c r="F319" i="6"/>
  <c r="F109" i="5" s="1"/>
  <c r="E109" i="5"/>
  <c r="G107" i="5"/>
  <c r="G103" i="5"/>
  <c r="H103" i="5" s="1"/>
  <c r="F300" i="6"/>
  <c r="F102" i="5" s="1"/>
  <c r="E102" i="5"/>
  <c r="G100" i="5"/>
  <c r="G88" i="5"/>
  <c r="H88" i="5" s="1"/>
  <c r="F202" i="6"/>
  <c r="F73" i="5" s="1"/>
  <c r="E73" i="5"/>
  <c r="F169" i="6"/>
  <c r="F59" i="5" s="1"/>
  <c r="E59" i="5"/>
  <c r="F58" i="5"/>
  <c r="G44" i="5"/>
  <c r="G31" i="5"/>
  <c r="G13" i="5"/>
  <c r="G4" i="5"/>
  <c r="E247" i="5"/>
  <c r="H247" i="5" s="1"/>
  <c r="F656" i="6"/>
  <c r="F213" i="5" s="1"/>
  <c r="F643" i="6"/>
  <c r="F209" i="5" s="1"/>
  <c r="E209" i="5"/>
  <c r="F633" i="6"/>
  <c r="F207" i="5" s="1"/>
  <c r="E115" i="7" s="1"/>
  <c r="E207" i="5"/>
  <c r="F613" i="6"/>
  <c r="F202" i="5" s="1"/>
  <c r="E202" i="5"/>
  <c r="F586" i="6"/>
  <c r="F192" i="5" s="1"/>
  <c r="F583" i="6"/>
  <c r="F191" i="5" s="1"/>
  <c r="E142" i="7" s="1"/>
  <c r="E191" i="5"/>
  <c r="F576" i="6"/>
  <c r="F189" i="5" s="1"/>
  <c r="G141" i="5"/>
  <c r="F423" i="6"/>
  <c r="F139" i="5" s="1"/>
  <c r="E123" i="7" s="1"/>
  <c r="E139" i="5"/>
  <c r="G138" i="5"/>
  <c r="F401" i="6"/>
  <c r="F132" i="5" s="1"/>
  <c r="E132" i="5"/>
  <c r="H132" i="5" s="1"/>
  <c r="F392" i="6"/>
  <c r="F129" i="5" s="1"/>
  <c r="E129" i="5"/>
  <c r="F387" i="6"/>
  <c r="F127" i="5" s="1"/>
  <c r="E127" i="5"/>
  <c r="G126" i="5"/>
  <c r="F378" i="6"/>
  <c r="F125" i="5" s="1"/>
  <c r="E125" i="5"/>
  <c r="F315" i="6"/>
  <c r="F107" i="5" s="1"/>
  <c r="E107" i="5"/>
  <c r="F303" i="6"/>
  <c r="F103" i="5" s="1"/>
  <c r="E90" i="5"/>
  <c r="G87" i="5"/>
  <c r="G74" i="5"/>
  <c r="F82" i="6"/>
  <c r="F31" i="5" s="1"/>
  <c r="E75" i="7" s="1"/>
  <c r="E31" i="5"/>
  <c r="F27" i="5"/>
  <c r="F60" i="6"/>
  <c r="F23" i="5" s="1"/>
  <c r="E23" i="5"/>
  <c r="F237" i="5"/>
  <c r="F548" i="6"/>
  <c r="F179" i="5" s="1"/>
  <c r="E179" i="5"/>
  <c r="F455" i="6"/>
  <c r="F148" i="5" s="1"/>
  <c r="E148" i="5"/>
  <c r="H148" i="5" s="1"/>
  <c r="F430" i="6"/>
  <c r="F141" i="5" s="1"/>
  <c r="E141" i="5"/>
  <c r="F418" i="6"/>
  <c r="F138" i="5" s="1"/>
  <c r="E138" i="5"/>
  <c r="F396" i="6"/>
  <c r="F130" i="5" s="1"/>
  <c r="E147" i="7" s="1"/>
  <c r="E130" i="5"/>
  <c r="H130" i="5" s="1"/>
  <c r="F382" i="6"/>
  <c r="F126" i="5" s="1"/>
  <c r="E37" i="7" s="1"/>
  <c r="E126" i="5"/>
  <c r="F307" i="6"/>
  <c r="F104" i="5" s="1"/>
  <c r="E104" i="5"/>
  <c r="H104" i="5" s="1"/>
  <c r="F284" i="6"/>
  <c r="F96" i="5" s="1"/>
  <c r="E96" i="5"/>
  <c r="F252" i="6"/>
  <c r="F87" i="5" s="1"/>
  <c r="E87" i="5"/>
  <c r="F205" i="6"/>
  <c r="F74" i="5" s="1"/>
  <c r="E88" i="7" s="1"/>
  <c r="E74" i="5"/>
  <c r="F164" i="6"/>
  <c r="F57" i="5" s="1"/>
  <c r="E57" i="5"/>
  <c r="H57" i="5" s="1"/>
  <c r="F108" i="6"/>
  <c r="F39" i="5" s="1"/>
  <c r="E39" i="5"/>
  <c r="H39" i="5" s="1"/>
  <c r="F755" i="6"/>
  <c r="F245" i="5" s="1"/>
  <c r="E245" i="5"/>
  <c r="H245" i="5" s="1"/>
  <c r="G211" i="5"/>
  <c r="F519" i="6"/>
  <c r="F169" i="5" s="1"/>
  <c r="E190" i="7" s="1"/>
  <c r="E169" i="5"/>
  <c r="H169" i="5" s="1"/>
  <c r="G155" i="5"/>
  <c r="F469" i="6"/>
  <c r="F153" i="5" s="1"/>
  <c r="E153" i="5"/>
  <c r="H153" i="5" s="1"/>
  <c r="F451" i="6"/>
  <c r="F147" i="5" s="1"/>
  <c r="E147" i="5"/>
  <c r="F414" i="6"/>
  <c r="F136" i="5" s="1"/>
  <c r="E136" i="5"/>
  <c r="F391" i="6"/>
  <c r="F128" i="5" s="1"/>
  <c r="E128" i="5"/>
  <c r="H128" i="5" s="1"/>
  <c r="F339" i="6"/>
  <c r="F114" i="5" s="1"/>
  <c r="E151" i="7" s="1"/>
  <c r="E114" i="5"/>
  <c r="F335" i="6"/>
  <c r="F113" i="5" s="1"/>
  <c r="E167" i="7" s="1"/>
  <c r="E113" i="5"/>
  <c r="G106" i="5"/>
  <c r="F247" i="6"/>
  <c r="F86" i="5" s="1"/>
  <c r="E86" i="5"/>
  <c r="F229" i="6"/>
  <c r="F82" i="5" s="1"/>
  <c r="E82" i="5"/>
  <c r="H82" i="5" s="1"/>
  <c r="G77" i="5"/>
  <c r="F197" i="6"/>
  <c r="F71" i="5" s="1"/>
  <c r="E71" i="5"/>
  <c r="H71" i="5" s="1"/>
  <c r="F189" i="6"/>
  <c r="F66" i="5" s="1"/>
  <c r="E66" i="5"/>
  <c r="E61" i="5"/>
  <c r="H61" i="5" s="1"/>
  <c r="F176" i="6"/>
  <c r="F61" i="5" s="1"/>
  <c r="E130" i="7" s="1"/>
  <c r="G51" i="5"/>
  <c r="G46" i="5"/>
  <c r="F126" i="6"/>
  <c r="F45" i="5" s="1"/>
  <c r="E45" i="5"/>
  <c r="F35" i="5"/>
  <c r="E89" i="7" s="1"/>
  <c r="G33" i="5"/>
  <c r="F25" i="5"/>
  <c r="F622" i="6"/>
  <c r="F204" i="5" s="1"/>
  <c r="E204" i="5"/>
  <c r="H204" i="5" s="1"/>
  <c r="G219" i="5"/>
  <c r="F649" i="6"/>
  <c r="F211" i="5" s="1"/>
  <c r="E211" i="5"/>
  <c r="G205" i="5"/>
  <c r="F558" i="6"/>
  <c r="F182" i="5" s="1"/>
  <c r="E182" i="5"/>
  <c r="H182" i="5" s="1"/>
  <c r="G181" i="5"/>
  <c r="G174" i="5"/>
  <c r="G167" i="5"/>
  <c r="F483" i="6"/>
  <c r="F158" i="5" s="1"/>
  <c r="E158" i="5"/>
  <c r="H158" i="5" s="1"/>
  <c r="G157" i="5"/>
  <c r="G151" i="5"/>
  <c r="G133" i="5"/>
  <c r="G124" i="5"/>
  <c r="F372" i="6"/>
  <c r="F123" i="5" s="1"/>
  <c r="E163" i="7" s="1"/>
  <c r="E123" i="5"/>
  <c r="G122" i="5"/>
  <c r="E121" i="5"/>
  <c r="G119" i="5"/>
  <c r="F347" i="6"/>
  <c r="F117" i="5" s="1"/>
  <c r="E117" i="5"/>
  <c r="H117" i="5" s="1"/>
  <c r="G112" i="5"/>
  <c r="G111" i="5"/>
  <c r="F310" i="6"/>
  <c r="F106" i="5" s="1"/>
  <c r="E183" i="7" s="1"/>
  <c r="E106" i="5"/>
  <c r="F276" i="6"/>
  <c r="F93" i="5" s="1"/>
  <c r="E93" i="5"/>
  <c r="H93" i="5" s="1"/>
  <c r="G84" i="5"/>
  <c r="G78" i="5"/>
  <c r="F65" i="5"/>
  <c r="G63" i="5"/>
  <c r="H63" i="5" s="1"/>
  <c r="F163" i="6"/>
  <c r="F56" i="5" s="1"/>
  <c r="E143" i="7" s="1"/>
  <c r="E56" i="5"/>
  <c r="H56" i="5" s="1"/>
  <c r="F159" i="6"/>
  <c r="F55" i="5" s="1"/>
  <c r="E55" i="5"/>
  <c r="G54" i="5"/>
  <c r="G49" i="5"/>
  <c r="F46" i="5"/>
  <c r="F102" i="6"/>
  <c r="F37" i="5" s="1"/>
  <c r="E37" i="5"/>
  <c r="H37" i="5" s="1"/>
  <c r="F34" i="5"/>
  <c r="E187" i="7" s="1"/>
  <c r="F33" i="5"/>
  <c r="G29" i="5"/>
  <c r="H29" i="5" s="1"/>
  <c r="F15" i="5"/>
  <c r="E74" i="7" s="1"/>
  <c r="F22" i="6"/>
  <c r="F11" i="5" s="1"/>
  <c r="E11" i="5"/>
  <c r="E234" i="5"/>
  <c r="F234" i="5"/>
  <c r="F220" i="5"/>
  <c r="F668" i="6"/>
  <c r="F219" i="5" s="1"/>
  <c r="E219" i="5"/>
  <c r="G208" i="5"/>
  <c r="G203" i="5"/>
  <c r="G200" i="5"/>
  <c r="G197" i="5"/>
  <c r="G194" i="5"/>
  <c r="G180" i="5"/>
  <c r="G178" i="5"/>
  <c r="G172" i="5"/>
  <c r="G166" i="5"/>
  <c r="G163" i="5"/>
  <c r="G161" i="5"/>
  <c r="G145" i="5"/>
  <c r="G134" i="5"/>
  <c r="F404" i="6"/>
  <c r="F133" i="5" s="1"/>
  <c r="E133" i="5"/>
  <c r="F376" i="6"/>
  <c r="F124" i="5" s="1"/>
  <c r="E124" i="5"/>
  <c r="H124" i="5" s="1"/>
  <c r="G120" i="5"/>
  <c r="F355" i="6"/>
  <c r="F119" i="5" s="1"/>
  <c r="E106" i="7" s="1"/>
  <c r="E119" i="5"/>
  <c r="G118" i="5"/>
  <c r="F330" i="6"/>
  <c r="F112" i="5" s="1"/>
  <c r="E112" i="5"/>
  <c r="F326" i="6"/>
  <c r="F111" i="5" s="1"/>
  <c r="E111" i="5"/>
  <c r="G110" i="5"/>
  <c r="G83" i="5"/>
  <c r="F228" i="6"/>
  <c r="F81" i="5" s="1"/>
  <c r="E81" i="5"/>
  <c r="H81" i="5" s="1"/>
  <c r="G80" i="5"/>
  <c r="F216" i="6"/>
  <c r="F78" i="5" s="1"/>
  <c r="E54" i="7" s="1"/>
  <c r="E78" i="5"/>
  <c r="F180" i="6"/>
  <c r="F63" i="5" s="1"/>
  <c r="E67" i="7" s="1"/>
  <c r="E63" i="5"/>
  <c r="F155" i="6"/>
  <c r="F54" i="5" s="1"/>
  <c r="E54" i="5"/>
  <c r="H54" i="5" s="1"/>
  <c r="F143" i="6"/>
  <c r="F49" i="5" s="1"/>
  <c r="E41" i="7" s="1"/>
  <c r="E49" i="5"/>
  <c r="G47" i="5"/>
  <c r="F76" i="6"/>
  <c r="F29" i="5" s="1"/>
  <c r="G249" i="5"/>
  <c r="F543" i="6"/>
  <c r="F178" i="5" s="1"/>
  <c r="E178" i="5"/>
  <c r="F525" i="6"/>
  <c r="F172" i="5" s="1"/>
  <c r="E172" i="5"/>
  <c r="F507" i="6"/>
  <c r="F166" i="5" s="1"/>
  <c r="E166" i="5"/>
  <c r="F500" i="6"/>
  <c r="F163" i="5" s="1"/>
  <c r="E163" i="5"/>
  <c r="F493" i="6"/>
  <c r="F161" i="5" s="1"/>
  <c r="E85" i="7" s="1"/>
  <c r="E161" i="5"/>
  <c r="G160" i="5"/>
  <c r="G146" i="5"/>
  <c r="F443" i="6"/>
  <c r="F145" i="5" s="1"/>
  <c r="E145" i="5"/>
  <c r="G143" i="5"/>
  <c r="F408" i="6"/>
  <c r="F134" i="5" s="1"/>
  <c r="E134" i="5"/>
  <c r="F359" i="6"/>
  <c r="F120" i="5" s="1"/>
  <c r="E120" i="5"/>
  <c r="F350" i="6"/>
  <c r="F118" i="5" s="1"/>
  <c r="E135" i="7" s="1"/>
  <c r="E118" i="5"/>
  <c r="F346" i="6"/>
  <c r="F116" i="5" s="1"/>
  <c r="E30" i="7" s="1"/>
  <c r="E116" i="5"/>
  <c r="H116" i="5" s="1"/>
  <c r="F321" i="6"/>
  <c r="F110" i="5" s="1"/>
  <c r="E25" i="7" s="1"/>
  <c r="E110" i="5"/>
  <c r="G94" i="5"/>
  <c r="F232" i="6"/>
  <c r="F83" i="5" s="1"/>
  <c r="E83" i="5"/>
  <c r="F80" i="5"/>
  <c r="G79" i="5"/>
  <c r="G72" i="5"/>
  <c r="F192" i="6"/>
  <c r="F68" i="5" s="1"/>
  <c r="E180" i="7" s="1"/>
  <c r="E68" i="5"/>
  <c r="H68" i="5" s="1"/>
  <c r="F184" i="6"/>
  <c r="F64" i="5" s="1"/>
  <c r="E64" i="5"/>
  <c r="H64" i="5" s="1"/>
  <c r="F134" i="6"/>
  <c r="F47" i="5" s="1"/>
  <c r="E179" i="7" s="1"/>
  <c r="E47" i="5"/>
  <c r="F747" i="6"/>
  <c r="F243" i="5" s="1"/>
  <c r="E32" i="7" s="1"/>
  <c r="E243" i="5"/>
  <c r="F572" i="6"/>
  <c r="F188" i="5" s="1"/>
  <c r="E102" i="7" s="1"/>
  <c r="E188" i="5"/>
  <c r="G234" i="5"/>
  <c r="G229" i="5"/>
  <c r="F550" i="6"/>
  <c r="F180" i="5" s="1"/>
  <c r="E180" i="5"/>
  <c r="G240" i="5"/>
  <c r="G217" i="5"/>
  <c r="G210" i="5"/>
  <c r="E197" i="5"/>
  <c r="G195" i="5"/>
  <c r="E194" i="5"/>
  <c r="G193" i="5"/>
  <c r="H187" i="5"/>
  <c r="G186" i="5"/>
  <c r="G183" i="5"/>
  <c r="F489" i="6"/>
  <c r="F160" i="5" s="1"/>
  <c r="E160" i="5"/>
  <c r="F471" i="6"/>
  <c r="F154" i="5" s="1"/>
  <c r="E154" i="5"/>
  <c r="H154" i="5" s="1"/>
  <c r="F446" i="6"/>
  <c r="F146" i="5" s="1"/>
  <c r="E146" i="5"/>
  <c r="F439" i="6"/>
  <c r="F143" i="5" s="1"/>
  <c r="E143" i="5"/>
  <c r="G142" i="5"/>
  <c r="G115" i="5"/>
  <c r="G101" i="5"/>
  <c r="F290" i="6"/>
  <c r="F99" i="5" s="1"/>
  <c r="E188" i="7" s="1"/>
  <c r="E99" i="5"/>
  <c r="F94" i="5"/>
  <c r="E68" i="7" s="1"/>
  <c r="G92" i="5"/>
  <c r="F271" i="6"/>
  <c r="F91" i="5" s="1"/>
  <c r="E91" i="5"/>
  <c r="E80" i="5"/>
  <c r="F219" i="6"/>
  <c r="F79" i="5" s="1"/>
  <c r="E79" i="5"/>
  <c r="F199" i="6"/>
  <c r="F72" i="5" s="1"/>
  <c r="E22" i="7" s="1"/>
  <c r="E72" i="5"/>
  <c r="G52" i="5"/>
  <c r="F138" i="6"/>
  <c r="F48" i="5" s="1"/>
  <c r="E3" i="7" s="1"/>
  <c r="E48" i="5"/>
  <c r="H48" i="5" s="1"/>
  <c r="F42" i="5"/>
  <c r="G41" i="5"/>
  <c r="F62" i="6"/>
  <c r="F24" i="5" s="1"/>
  <c r="E24" i="5"/>
  <c r="H24" i="5" s="1"/>
  <c r="F57" i="6"/>
  <c r="F22" i="5" s="1"/>
  <c r="E101" i="7" s="1"/>
  <c r="E22" i="5"/>
  <c r="H22" i="5" s="1"/>
  <c r="E224" i="5"/>
  <c r="F629" i="6"/>
  <c r="F206" i="5" s="1"/>
  <c r="E206" i="5"/>
  <c r="G233" i="5"/>
  <c r="G242" i="5"/>
  <c r="F709" i="6"/>
  <c r="F233" i="5" s="1"/>
  <c r="E233" i="5"/>
  <c r="F688" i="6"/>
  <c r="F225" i="5" s="1"/>
  <c r="E225" i="5"/>
  <c r="F618" i="6"/>
  <c r="F203" i="5" s="1"/>
  <c r="E203" i="5"/>
  <c r="F197" i="5"/>
  <c r="E84" i="7" s="1"/>
  <c r="F667" i="6"/>
  <c r="F218" i="5" s="1"/>
  <c r="E218" i="5"/>
  <c r="H218" i="5" s="1"/>
  <c r="G212" i="5"/>
  <c r="F763" i="6"/>
  <c r="F251" i="5" s="1"/>
  <c r="E251" i="5"/>
  <c r="F734" i="6"/>
  <c r="F240" i="5" s="1"/>
  <c r="E240" i="5"/>
  <c r="G236" i="5"/>
  <c r="F697" i="6"/>
  <c r="F228" i="5" s="1"/>
  <c r="E228" i="5"/>
  <c r="H228" i="5" s="1"/>
  <c r="F664" i="6"/>
  <c r="F217" i="5" s="1"/>
  <c r="E217" i="5"/>
  <c r="G215" i="5"/>
  <c r="F657" i="6"/>
  <c r="F214" i="5" s="1"/>
  <c r="E214" i="5"/>
  <c r="F654" i="6"/>
  <c r="F212" i="5" s="1"/>
  <c r="E19" i="7" s="1"/>
  <c r="E212" i="5"/>
  <c r="F647" i="6"/>
  <c r="F210" i="5" s="1"/>
  <c r="E210" i="5"/>
  <c r="F607" i="6"/>
  <c r="F199" i="5" s="1"/>
  <c r="E199" i="5"/>
  <c r="H199" i="5" s="1"/>
  <c r="F594" i="6"/>
  <c r="F195" i="5" s="1"/>
  <c r="E195" i="5"/>
  <c r="F587" i="6"/>
  <c r="F193" i="5" s="1"/>
  <c r="E193" i="5"/>
  <c r="F567" i="6"/>
  <c r="F186" i="5" s="1"/>
  <c r="E186" i="5"/>
  <c r="F560" i="6"/>
  <c r="F183" i="5" s="1"/>
  <c r="E183" i="5"/>
  <c r="F528" i="6"/>
  <c r="F173" i="5" s="1"/>
  <c r="E127" i="7" s="1"/>
  <c r="E173" i="5"/>
  <c r="H173" i="5" s="1"/>
  <c r="G149" i="5"/>
  <c r="F435" i="6"/>
  <c r="F142" i="5" s="1"/>
  <c r="E142" i="5"/>
  <c r="G135" i="5"/>
  <c r="F115" i="5"/>
  <c r="F297" i="6"/>
  <c r="F101" i="5" s="1"/>
  <c r="E157" i="7" s="1"/>
  <c r="E101" i="5"/>
  <c r="F286" i="6"/>
  <c r="F97" i="5" s="1"/>
  <c r="E97" i="5"/>
  <c r="E94" i="5"/>
  <c r="F274" i="6"/>
  <c r="F92" i="5" s="1"/>
  <c r="E92" i="5"/>
  <c r="G89" i="5"/>
  <c r="G76" i="5"/>
  <c r="F195" i="6"/>
  <c r="F70" i="5" s="1"/>
  <c r="E165" i="7" s="1"/>
  <c r="E70" i="5"/>
  <c r="G62" i="5"/>
  <c r="F150" i="6"/>
  <c r="F52" i="5" s="1"/>
  <c r="E52" i="5"/>
  <c r="H50" i="5"/>
  <c r="F119" i="6"/>
  <c r="F43" i="5" s="1"/>
  <c r="E43" i="5"/>
  <c r="F41" i="5"/>
  <c r="E39" i="7" s="1"/>
  <c r="F87" i="6"/>
  <c r="F32" i="5" s="1"/>
  <c r="E193" i="7" s="1"/>
  <c r="E32" i="5"/>
  <c r="G30" i="5"/>
  <c r="F3" i="5"/>
  <c r="F729" i="6"/>
  <c r="F239" i="5" s="1"/>
  <c r="E239" i="5"/>
  <c r="F612" i="6"/>
  <c r="F201" i="5" s="1"/>
  <c r="E201" i="5"/>
  <c r="H201" i="5" s="1"/>
  <c r="F599" i="6"/>
  <c r="F196" i="5" s="1"/>
  <c r="E9" i="7" s="1"/>
  <c r="E196" i="5"/>
  <c r="F702" i="6"/>
  <c r="F230" i="5" s="1"/>
  <c r="E26" i="7" s="1"/>
  <c r="E230" i="5"/>
  <c r="F224" i="5"/>
  <c r="E189" i="7" s="1"/>
  <c r="F760" i="6"/>
  <c r="F249" i="5" s="1"/>
  <c r="E249" i="5"/>
  <c r="G241" i="5"/>
  <c r="F638" i="6"/>
  <c r="F208" i="5" s="1"/>
  <c r="E208" i="5"/>
  <c r="F194" i="5"/>
  <c r="G251" i="5"/>
  <c r="F742" i="6"/>
  <c r="F242" i="5" s="1"/>
  <c r="E242" i="5"/>
  <c r="G214" i="5"/>
  <c r="G238" i="5"/>
  <c r="F684" i="6"/>
  <c r="F223" i="5" s="1"/>
  <c r="E223" i="5"/>
  <c r="H223" i="5" s="1"/>
  <c r="G235" i="5"/>
  <c r="G232" i="5"/>
  <c r="G231" i="5"/>
  <c r="G226" i="5"/>
  <c r="G222" i="5"/>
  <c r="G221" i="5"/>
  <c r="G190" i="5"/>
  <c r="G176" i="5"/>
  <c r="G170" i="5"/>
  <c r="G164" i="5"/>
  <c r="G162" i="5"/>
  <c r="G156" i="5"/>
  <c r="G140" i="5"/>
  <c r="F411" i="6"/>
  <c r="F135" i="5" s="1"/>
  <c r="E135" i="5"/>
  <c r="G131" i="5"/>
  <c r="E115" i="5"/>
  <c r="G109" i="5"/>
  <c r="G102" i="5"/>
  <c r="F289" i="6"/>
  <c r="F98" i="5" s="1"/>
  <c r="E98" i="5"/>
  <c r="H98" i="5" s="1"/>
  <c r="G90" i="5"/>
  <c r="F210" i="6"/>
  <c r="F76" i="5" s="1"/>
  <c r="E76" i="5"/>
  <c r="G73" i="5"/>
  <c r="F191" i="6"/>
  <c r="F67" i="5" s="1"/>
  <c r="E67" i="5"/>
  <c r="H67" i="5" s="1"/>
  <c r="F178" i="6"/>
  <c r="F62" i="5" s="1"/>
  <c r="E62" i="5"/>
  <c r="G59" i="5"/>
  <c r="G58" i="5"/>
  <c r="F30" i="5"/>
  <c r="F75" i="6"/>
  <c r="F28" i="5" s="1"/>
  <c r="E28" i="5"/>
  <c r="H28" i="5" s="1"/>
  <c r="F8" i="5"/>
  <c r="E75" i="5"/>
  <c r="H75" i="5" s="1"/>
  <c r="E65" i="5"/>
  <c r="H65" i="5" s="1"/>
  <c r="E42" i="5"/>
  <c r="E19" i="5"/>
  <c r="H19" i="5" s="1"/>
  <c r="E9" i="5"/>
  <c r="H9" i="5" s="1"/>
  <c r="E58" i="5"/>
  <c r="H58" i="5" s="1"/>
  <c r="E35" i="5"/>
  <c r="E25" i="5"/>
  <c r="E12" i="5"/>
  <c r="H12" i="5" s="1"/>
  <c r="E38" i="5"/>
  <c r="E15" i="5"/>
  <c r="H15" i="5" s="1"/>
  <c r="E5" i="5"/>
  <c r="H5" i="5" s="1"/>
  <c r="E41" i="5"/>
  <c r="E18" i="5"/>
  <c r="H18" i="5" s="1"/>
  <c r="E8" i="5"/>
  <c r="E34" i="5"/>
  <c r="E21" i="5"/>
  <c r="H21" i="5" s="1"/>
  <c r="E27" i="5"/>
  <c r="E14" i="5"/>
  <c r="E4" i="5"/>
  <c r="E40" i="5"/>
  <c r="H40" i="5" s="1"/>
  <c r="E30" i="5"/>
  <c r="E17" i="5"/>
  <c r="E7" i="5"/>
  <c r="H7" i="5" s="1"/>
  <c r="E33" i="5"/>
  <c r="E20" i="5"/>
  <c r="E10" i="5"/>
  <c r="H10" i="5" s="1"/>
  <c r="E46" i="5"/>
  <c r="E36" i="5"/>
  <c r="H36" i="5" s="1"/>
  <c r="E26" i="5"/>
  <c r="H26" i="5" s="1"/>
  <c r="E13" i="5"/>
  <c r="E3" i="5"/>
  <c r="E16" i="5"/>
  <c r="E6" i="5"/>
  <c r="H6" i="5" s="1"/>
  <c r="H213" i="5"/>
  <c r="H108" i="5"/>
  <c r="H85" i="5" l="1"/>
  <c r="H174" i="5"/>
  <c r="E153" i="7"/>
  <c r="H44" i="5"/>
  <c r="H119" i="5"/>
  <c r="H91" i="5"/>
  <c r="H23" i="5"/>
  <c r="E10" i="7"/>
  <c r="H129" i="5"/>
  <c r="H166" i="5"/>
  <c r="H66" i="5"/>
  <c r="H45" i="5"/>
  <c r="H27" i="5"/>
  <c r="H69" i="5"/>
  <c r="H34" i="5"/>
  <c r="H235" i="5"/>
  <c r="H243" i="5"/>
  <c r="E35" i="7"/>
  <c r="H35" i="7" s="1"/>
  <c r="H8" i="5"/>
  <c r="H239" i="5"/>
  <c r="H163" i="5"/>
  <c r="H80" i="5"/>
  <c r="H122" i="5"/>
  <c r="E13" i="7"/>
  <c r="H13" i="7" s="1"/>
  <c r="H207" i="5"/>
  <c r="H53" i="5"/>
  <c r="H113" i="5"/>
  <c r="H179" i="5"/>
  <c r="H76" i="5"/>
  <c r="H224" i="5"/>
  <c r="H147" i="5"/>
  <c r="H73" i="5"/>
  <c r="H143" i="5"/>
  <c r="H106" i="5"/>
  <c r="H43" i="5"/>
  <c r="H194" i="5"/>
  <c r="H125" i="5"/>
  <c r="H136" i="5"/>
  <c r="H172" i="5"/>
  <c r="H74" i="5"/>
  <c r="E117" i="7"/>
  <c r="H188" i="5"/>
  <c r="E44" i="7"/>
  <c r="H149" i="5"/>
  <c r="H20" i="5"/>
  <c r="H219" i="5"/>
  <c r="H110" i="5"/>
  <c r="H127" i="5"/>
  <c r="H99" i="5"/>
  <c r="H210" i="5"/>
  <c r="H133" i="5"/>
  <c r="H205" i="5"/>
  <c r="H138" i="5"/>
  <c r="H139" i="5"/>
  <c r="H107" i="5"/>
  <c r="H144" i="5"/>
  <c r="H3" i="5"/>
  <c r="H83" i="5"/>
  <c r="E98" i="7"/>
  <c r="F98" i="7" s="1"/>
  <c r="H202" i="5"/>
  <c r="H227" i="5"/>
  <c r="H13" i="5"/>
  <c r="E20" i="7"/>
  <c r="H221" i="5"/>
  <c r="H230" i="5"/>
  <c r="H70" i="5"/>
  <c r="H225" i="5"/>
  <c r="E29" i="7"/>
  <c r="F29" i="7" s="1"/>
  <c r="H157" i="5"/>
  <c r="H86" i="5"/>
  <c r="H96" i="5"/>
  <c r="H31" i="5"/>
  <c r="E166" i="7"/>
  <c r="H166" i="7" s="1"/>
  <c r="H4" i="5"/>
  <c r="H38" i="5"/>
  <c r="E176" i="7"/>
  <c r="H222" i="5"/>
  <c r="H32" i="5"/>
  <c r="H79" i="5"/>
  <c r="H180" i="5"/>
  <c r="H14" i="5"/>
  <c r="H196" i="5"/>
  <c r="E5" i="7"/>
  <c r="E62" i="7"/>
  <c r="H33" i="5"/>
  <c r="E104" i="7"/>
  <c r="H25" i="5"/>
  <c r="E7" i="7"/>
  <c r="F7" i="7" s="1"/>
  <c r="E197" i="7"/>
  <c r="H197" i="7" s="1"/>
  <c r="H155" i="5"/>
  <c r="H197" i="5"/>
  <c r="H77" i="5"/>
  <c r="H74" i="7"/>
  <c r="F74" i="7"/>
  <c r="H183" i="7"/>
  <c r="F183" i="7"/>
  <c r="H190" i="7"/>
  <c r="F190" i="7"/>
  <c r="H88" i="7"/>
  <c r="F88" i="7"/>
  <c r="H147" i="7"/>
  <c r="F147" i="7"/>
  <c r="H152" i="5"/>
  <c r="H26" i="7"/>
  <c r="F26" i="7"/>
  <c r="H98" i="7"/>
  <c r="H123" i="7"/>
  <c r="F123" i="7"/>
  <c r="E4" i="7"/>
  <c r="H154" i="7"/>
  <c r="F154" i="7"/>
  <c r="H67" i="7"/>
  <c r="F67" i="7"/>
  <c r="H115" i="7"/>
  <c r="F115" i="7"/>
  <c r="H54" i="7"/>
  <c r="F54" i="7"/>
  <c r="H46" i="5"/>
  <c r="H29" i="7"/>
  <c r="H195" i="7"/>
  <c r="F195" i="7"/>
  <c r="H157" i="7"/>
  <c r="F157" i="7"/>
  <c r="H176" i="7"/>
  <c r="F176" i="7"/>
  <c r="F19" i="7"/>
  <c r="H19" i="7"/>
  <c r="H80" i="7"/>
  <c r="F80" i="7"/>
  <c r="H81" i="7"/>
  <c r="F81" i="7"/>
  <c r="H143" i="7"/>
  <c r="F143" i="7"/>
  <c r="H39" i="7"/>
  <c r="F39" i="7"/>
  <c r="H7" i="7"/>
  <c r="H134" i="5"/>
  <c r="H187" i="7"/>
  <c r="F187" i="7"/>
  <c r="H191" i="7"/>
  <c r="F191" i="7"/>
  <c r="H77" i="7"/>
  <c r="F77" i="7"/>
  <c r="H24" i="7"/>
  <c r="F24" i="7"/>
  <c r="H35" i="5"/>
  <c r="H44" i="7"/>
  <c r="F44" i="7"/>
  <c r="H232" i="5"/>
  <c r="H208" i="5"/>
  <c r="E118" i="7"/>
  <c r="H179" i="7"/>
  <c r="F179" i="7"/>
  <c r="E21" i="7"/>
  <c r="H106" i="7"/>
  <c r="F106" i="7"/>
  <c r="H130" i="7"/>
  <c r="F130" i="7"/>
  <c r="E45" i="7"/>
  <c r="H85" i="7"/>
  <c r="F85" i="7"/>
  <c r="H193" i="7"/>
  <c r="F193" i="7"/>
  <c r="H97" i="7"/>
  <c r="F97" i="7"/>
  <c r="H196" i="7"/>
  <c r="F196" i="7"/>
  <c r="H90" i="7"/>
  <c r="F90" i="7"/>
  <c r="H191" i="5"/>
  <c r="H25" i="7"/>
  <c r="F25" i="7"/>
  <c r="H145" i="5"/>
  <c r="E46" i="7"/>
  <c r="H121" i="5"/>
  <c r="F20" i="7"/>
  <c r="H20" i="7"/>
  <c r="H135" i="7"/>
  <c r="F135" i="7"/>
  <c r="H101" i="7"/>
  <c r="F101" i="7"/>
  <c r="H10" i="7"/>
  <c r="F10" i="7"/>
  <c r="F22" i="7"/>
  <c r="H22" i="7"/>
  <c r="H119" i="7"/>
  <c r="F119" i="7"/>
  <c r="H117" i="7"/>
  <c r="F117" i="7"/>
  <c r="F197" i="7"/>
  <c r="H41" i="7"/>
  <c r="F41" i="7"/>
  <c r="H37" i="7"/>
  <c r="F37" i="7"/>
  <c r="H155" i="7"/>
  <c r="F155" i="7"/>
  <c r="H198" i="5"/>
  <c r="H32" i="7"/>
  <c r="F32" i="7"/>
  <c r="H165" i="7"/>
  <c r="F165" i="7"/>
  <c r="H188" i="7"/>
  <c r="F188" i="7"/>
  <c r="F9" i="7"/>
  <c r="H9" i="7"/>
  <c r="H62" i="7"/>
  <c r="F62" i="7"/>
  <c r="H86" i="7"/>
  <c r="F86" i="7"/>
  <c r="H206" i="5"/>
  <c r="E78" i="7"/>
  <c r="H115" i="5"/>
  <c r="H189" i="7"/>
  <c r="F189" i="7"/>
  <c r="H180" i="7"/>
  <c r="F180" i="7"/>
  <c r="H101" i="5"/>
  <c r="H153" i="7"/>
  <c r="F153" i="7"/>
  <c r="H68" i="7"/>
  <c r="F68" i="7"/>
  <c r="H160" i="5"/>
  <c r="E66" i="7"/>
  <c r="E72" i="7"/>
  <c r="H104" i="7"/>
  <c r="F104" i="7"/>
  <c r="H55" i="5"/>
  <c r="H163" i="7"/>
  <c r="F163" i="7"/>
  <c r="H89" i="7"/>
  <c r="F89" i="7"/>
  <c r="H151" i="7"/>
  <c r="F151" i="7"/>
  <c r="H158" i="7"/>
  <c r="F158" i="7"/>
  <c r="H229" i="5"/>
  <c r="H200" i="7"/>
  <c r="F200" i="7"/>
  <c r="F5" i="7"/>
  <c r="H5" i="7"/>
  <c r="H75" i="7"/>
  <c r="F75" i="7"/>
  <c r="H94" i="7"/>
  <c r="F94" i="7"/>
  <c r="H102" i="5"/>
  <c r="H249" i="5"/>
  <c r="H52" i="5"/>
  <c r="H97" i="5"/>
  <c r="H127" i="7"/>
  <c r="F127" i="7"/>
  <c r="H84" i="7"/>
  <c r="F84" i="7"/>
  <c r="H167" i="7"/>
  <c r="F167" i="7"/>
  <c r="E185" i="7"/>
  <c r="H142" i="7"/>
  <c r="F142" i="7"/>
  <c r="E146" i="7"/>
  <c r="H23" i="7"/>
  <c r="F23" i="7"/>
  <c r="H83" i="7"/>
  <c r="F83" i="7"/>
  <c r="H16" i="5"/>
  <c r="H17" i="5"/>
  <c r="H41" i="5"/>
  <c r="H42" i="5"/>
  <c r="H238" i="5"/>
  <c r="E61" i="7"/>
  <c r="H183" i="5"/>
  <c r="H203" i="5"/>
  <c r="H3" i="7"/>
  <c r="F3" i="7"/>
  <c r="H102" i="7"/>
  <c r="F102" i="7"/>
  <c r="H30" i="7"/>
  <c r="F30" i="7"/>
  <c r="H111" i="5"/>
  <c r="H11" i="5"/>
  <c r="H123" i="5"/>
  <c r="H114" i="5"/>
  <c r="H48" i="7"/>
  <c r="F48" i="7"/>
  <c r="H169" i="7"/>
  <c r="F169" i="7"/>
  <c r="H40" i="7"/>
  <c r="F40" i="7"/>
  <c r="H174" i="7"/>
  <c r="F174" i="7"/>
  <c r="E99" i="7"/>
  <c r="H209" i="5"/>
  <c r="H118" i="5"/>
  <c r="H240" i="5"/>
  <c r="H135" i="5"/>
  <c r="E11" i="7"/>
  <c r="H233" i="5"/>
  <c r="H242" i="5"/>
  <c r="H94" i="5"/>
  <c r="E31" i="7"/>
  <c r="H49" i="5"/>
  <c r="E60" i="7"/>
  <c r="E14" i="7"/>
  <c r="H30" i="5"/>
  <c r="H62" i="5"/>
  <c r="H178" i="5"/>
  <c r="E73" i="7"/>
  <c r="H212" i="5"/>
  <c r="E51" i="7"/>
  <c r="H47" i="5"/>
  <c r="E2" i="7"/>
  <c r="H141" i="5"/>
  <c r="E177" i="7"/>
  <c r="E137" i="7"/>
  <c r="H234" i="5"/>
  <c r="E171" i="7"/>
  <c r="H126" i="5"/>
  <c r="H159" i="5"/>
  <c r="H186" i="5"/>
  <c r="E93" i="7"/>
  <c r="H193" i="5"/>
  <c r="H72" i="5"/>
  <c r="H78" i="5"/>
  <c r="E56" i="7"/>
  <c r="E34" i="7"/>
  <c r="E103" i="7"/>
  <c r="H200" i="5"/>
  <c r="H84" i="5"/>
  <c r="H170" i="5"/>
  <c r="H236" i="5"/>
  <c r="E124" i="7"/>
  <c r="H151" i="5"/>
  <c r="E112" i="7"/>
  <c r="H90" i="5"/>
  <c r="H131" i="5"/>
  <c r="H176" i="5"/>
  <c r="H231" i="5"/>
  <c r="H87" i="5"/>
  <c r="E8" i="7"/>
  <c r="H181" i="5"/>
  <c r="H140" i="5"/>
  <c r="H164" i="5"/>
  <c r="E114" i="7"/>
  <c r="E192" i="7"/>
  <c r="E17" i="7"/>
  <c r="E49" i="7"/>
  <c r="E136" i="7"/>
  <c r="H214" i="5"/>
  <c r="E76" i="7"/>
  <c r="E128" i="7"/>
  <c r="H142" i="5"/>
  <c r="H161" i="5"/>
  <c r="H112" i="5"/>
  <c r="E161" i="7"/>
  <c r="H175" i="5"/>
  <c r="H89" i="5"/>
  <c r="H156" i="5"/>
  <c r="H190" i="5"/>
  <c r="H251" i="5"/>
  <c r="H92" i="5"/>
  <c r="H195" i="5"/>
  <c r="H120" i="5"/>
  <c r="E50" i="7"/>
  <c r="E108" i="7"/>
  <c r="E36" i="7"/>
  <c r="E96" i="7"/>
  <c r="E16" i="7"/>
  <c r="H217" i="5"/>
  <c r="E109" i="7"/>
  <c r="E38" i="7"/>
  <c r="E18" i="7"/>
  <c r="H59" i="5"/>
  <c r="H109" i="5"/>
  <c r="H162" i="5"/>
  <c r="H100" i="5"/>
  <c r="E168" i="7"/>
  <c r="E162" i="7"/>
  <c r="E65" i="7"/>
  <c r="H241" i="5"/>
  <c r="H215" i="5"/>
  <c r="E181" i="7"/>
  <c r="H168" i="5"/>
  <c r="H167" i="5"/>
  <c r="H226" i="5"/>
  <c r="H150" i="5"/>
  <c r="H51" i="5"/>
  <c r="E55" i="7"/>
  <c r="H146" i="5"/>
  <c r="H211" i="5"/>
  <c r="E116" i="7"/>
  <c r="F35" i="7" l="1"/>
  <c r="F13" i="7"/>
  <c r="F166" i="7"/>
  <c r="H168" i="7"/>
  <c r="F168" i="7"/>
  <c r="H96" i="7"/>
  <c r="F96" i="7"/>
  <c r="H49" i="7"/>
  <c r="F49" i="7"/>
  <c r="H103" i="7"/>
  <c r="F103" i="7"/>
  <c r="H171" i="7"/>
  <c r="F171" i="7"/>
  <c r="H11" i="7"/>
  <c r="F11" i="7"/>
  <c r="H50" i="7"/>
  <c r="F50" i="7"/>
  <c r="H114" i="7"/>
  <c r="F114" i="7"/>
  <c r="H78" i="7"/>
  <c r="F78" i="7"/>
  <c r="H118" i="7"/>
  <c r="F118" i="7"/>
  <c r="H45" i="7"/>
  <c r="F45" i="7"/>
  <c r="H61" i="7"/>
  <c r="F61" i="7"/>
  <c r="H146" i="7"/>
  <c r="F146" i="7"/>
  <c r="H108" i="7"/>
  <c r="F108" i="7"/>
  <c r="H161" i="7"/>
  <c r="F161" i="7"/>
  <c r="H192" i="7"/>
  <c r="F192" i="7"/>
  <c r="H56" i="7"/>
  <c r="F56" i="7"/>
  <c r="H137" i="7"/>
  <c r="F137" i="7"/>
  <c r="H181" i="7"/>
  <c r="F181" i="7"/>
  <c r="F18" i="7"/>
  <c r="H18" i="7"/>
  <c r="H124" i="7"/>
  <c r="F124" i="7"/>
  <c r="H2" i="7"/>
  <c r="F2" i="7"/>
  <c r="H99" i="7"/>
  <c r="F99" i="7"/>
  <c r="H116" i="7"/>
  <c r="F116" i="7"/>
  <c r="H38" i="7"/>
  <c r="F38" i="7"/>
  <c r="H128" i="7"/>
  <c r="F128" i="7"/>
  <c r="H93" i="7"/>
  <c r="F93" i="7"/>
  <c r="H31" i="7"/>
  <c r="F31" i="7"/>
  <c r="F4" i="7"/>
  <c r="H4" i="7"/>
  <c r="H112" i="7"/>
  <c r="F112" i="7"/>
  <c r="H177" i="7"/>
  <c r="F177" i="7"/>
  <c r="F14" i="7"/>
  <c r="H14" i="7"/>
  <c r="H60" i="7"/>
  <c r="F60" i="7"/>
  <c r="H109" i="7"/>
  <c r="F109" i="7"/>
  <c r="H76" i="7"/>
  <c r="F76" i="7"/>
  <c r="F8" i="7"/>
  <c r="H8" i="7"/>
  <c r="H51" i="7"/>
  <c r="F51" i="7"/>
  <c r="H65" i="7"/>
  <c r="F65" i="7"/>
  <c r="H55" i="7"/>
  <c r="F55" i="7"/>
  <c r="H162" i="7"/>
  <c r="F162" i="7"/>
  <c r="F16" i="7"/>
  <c r="H16" i="7"/>
  <c r="H136" i="7"/>
  <c r="F136" i="7"/>
  <c r="H73" i="7"/>
  <c r="F73" i="7"/>
  <c r="H185" i="7"/>
  <c r="F185" i="7"/>
  <c r="H72" i="7"/>
  <c r="F72" i="7"/>
  <c r="H36" i="7"/>
  <c r="F36" i="7"/>
  <c r="F17" i="7"/>
  <c r="H17" i="7"/>
  <c r="H34" i="7"/>
  <c r="F34" i="7"/>
  <c r="H66" i="7"/>
  <c r="F66" i="7"/>
  <c r="H46" i="7"/>
  <c r="F46" i="7"/>
  <c r="H21" i="7"/>
  <c r="F21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90AED94-E6A0-074E-92A5-E9C52A2ABB25}" keepAlive="1" name="Requête - nouvelles_commandes" description="Connexion à la requête « nouvelles_commandes » dans le classeur." type="5" refreshedVersion="8" background="1" saveData="1">
    <dbPr connection="Provider=Microsoft.Mashup.OleDb.1;Data Source=$Workbook$;Location=nouvelles_commandes;Extended Properties=&quot;&quot;" command="SELECT * FROM [nouvelles_commandes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<sst xmlns="http://schemas.openxmlformats.org/spreadsheetml/2006/main" count="4196" uniqueCount="1435">
  <si>
    <t>Catégorie</t>
  </si>
  <si>
    <t>Vêtements</t>
  </si>
  <si>
    <t>décoration</t>
  </si>
  <si>
    <t>Cosmétique Bio</t>
  </si>
  <si>
    <t>Boisson</t>
  </si>
  <si>
    <t>Alimentaire</t>
  </si>
  <si>
    <t xml:space="preserve">Bijoux </t>
  </si>
  <si>
    <t>Charcuterie</t>
  </si>
  <si>
    <t>Catégorie Produit</t>
  </si>
  <si>
    <t>TVA</t>
  </si>
  <si>
    <t>Fournisseur</t>
  </si>
  <si>
    <t>Description</t>
  </si>
  <si>
    <t>Adresse</t>
  </si>
  <si>
    <t>Ville</t>
  </si>
  <si>
    <t>Le couchon</t>
  </si>
  <si>
    <t>Viandes et charcuteries</t>
  </si>
  <si>
    <t>ventes@lecouchon.com</t>
  </si>
  <si>
    <t>Rethel</t>
  </si>
  <si>
    <t>Champagne Mondom</t>
  </si>
  <si>
    <t>Champagne et dérivés</t>
  </si>
  <si>
    <t>ventes@mondom.fr</t>
  </si>
  <si>
    <t>Ay en Champagne</t>
  </si>
  <si>
    <t>Champagne Fred et fils</t>
  </si>
  <si>
    <t>fred@frre.fr</t>
  </si>
  <si>
    <t>ADC</t>
  </si>
  <si>
    <t>Atelier bijouterie</t>
  </si>
  <si>
    <t>adc@frre.fr</t>
  </si>
  <si>
    <t>Epernay</t>
  </si>
  <si>
    <t>Friperie</t>
  </si>
  <si>
    <t>Mode reconditionné</t>
  </si>
  <si>
    <t>fripe@free.fr</t>
  </si>
  <si>
    <t>Reims</t>
  </si>
  <si>
    <t>Ferme La Casè</t>
  </si>
  <si>
    <t xml:space="preserve">Produits de la ferme et créations artisanales </t>
  </si>
  <si>
    <t>lacase@laposte.fr</t>
  </si>
  <si>
    <t>Muisson</t>
  </si>
  <si>
    <t>Come’n’go</t>
  </si>
  <si>
    <t>Mode et décoration</t>
  </si>
  <si>
    <t>cng@business.com</t>
  </si>
  <si>
    <t>Thillois</t>
  </si>
  <si>
    <t>Asinerie</t>
  </si>
  <si>
    <t>Lait d’âne et produits dérivés</t>
  </si>
  <si>
    <t>âne@anerie.com</t>
  </si>
  <si>
    <t>Prouilly</t>
  </si>
  <si>
    <t>La Ruche</t>
  </si>
  <si>
    <t>Producteur miel et produits dérivés</t>
  </si>
  <si>
    <t>ruche@ruche.com</t>
  </si>
  <si>
    <t>Cernay</t>
  </si>
  <si>
    <t>Miellerie</t>
  </si>
  <si>
    <t>Apiculteur</t>
  </si>
  <si>
    <t>germane@laposte.fr</t>
  </si>
  <si>
    <t>Avenay</t>
  </si>
  <si>
    <t>Ferme Verim</t>
  </si>
  <si>
    <t>Produits de la ferme</t>
  </si>
  <si>
    <t>verim@laposte.com</t>
  </si>
  <si>
    <t>Blanzy</t>
  </si>
  <si>
    <t>La Folie</t>
  </si>
  <si>
    <t>contact@lafolie.fr</t>
  </si>
  <si>
    <t>Tango</t>
  </si>
  <si>
    <t>Atelier cuir</t>
  </si>
  <si>
    <t>ventes@tango.com</t>
  </si>
  <si>
    <t>Brasserie TDC</t>
  </si>
  <si>
    <t>Bières artisanales</t>
  </si>
  <si>
    <t>contact@tdc.com</t>
  </si>
  <si>
    <t>Charlesville</t>
  </si>
  <si>
    <t>Galice</t>
  </si>
  <si>
    <t>galice@galice.fr</t>
  </si>
  <si>
    <t>Cuir &amp; co</t>
  </si>
  <si>
    <t>Mode en cuir</t>
  </si>
  <si>
    <t>ventes@cuir-and-co.com</t>
  </si>
  <si>
    <t>Bouquine</t>
  </si>
  <si>
    <t>Brasserie</t>
  </si>
  <si>
    <t>contact@bouquine.fr</t>
  </si>
  <si>
    <t>Cormontreil</t>
  </si>
  <si>
    <t xml:space="preserve">Rose artisan </t>
  </si>
  <si>
    <t>Artisan bijouterie</t>
  </si>
  <si>
    <t>rose@orange.fr</t>
  </si>
  <si>
    <t>Le Jardin</t>
  </si>
  <si>
    <t>Production fruits &amp; légumes bio</t>
  </si>
  <si>
    <t>jardin@jardim.co</t>
  </si>
  <si>
    <t>Neuvillette</t>
  </si>
  <si>
    <t>Atelier SMK</t>
  </si>
  <si>
    <t>smk@artisan.com</t>
  </si>
  <si>
    <t>H&amp;F</t>
  </si>
  <si>
    <t>hf@business.com</t>
  </si>
  <si>
    <t>Hautviliers</t>
  </si>
  <si>
    <t>A pas de canard</t>
  </si>
  <si>
    <t>produit artisanaux dérivés du canard</t>
  </si>
  <si>
    <t>sauret.julien@hotmail.com</t>
  </si>
  <si>
    <t>Champfleury</t>
  </si>
  <si>
    <t>Secret nature</t>
  </si>
  <si>
    <t>artisant boulanger Bio</t>
  </si>
  <si>
    <t>secret_nature@gnail.com</t>
  </si>
  <si>
    <t>Beloy</t>
  </si>
  <si>
    <t>Pomme, poires et autres produit frais de saison</t>
  </si>
  <si>
    <t xml:space="preserve">beloy@laposte.fr </t>
  </si>
  <si>
    <t>St-Coup Terrier</t>
  </si>
  <si>
    <t>Mains sages</t>
  </si>
  <si>
    <t>cosmétiques bio et compléments alimentaires</t>
  </si>
  <si>
    <t xml:space="preserve">mains_sages@hotnail.com </t>
  </si>
  <si>
    <t>St Germain sur Meuse</t>
  </si>
  <si>
    <t>Chèvres d'Argonnes</t>
  </si>
  <si>
    <t>Produits laitiers, fromages, tommes, yaourts issus de la ferme</t>
  </si>
  <si>
    <t>chevresdargonne@orange.fr</t>
  </si>
  <si>
    <t>Villers en Argonne</t>
  </si>
  <si>
    <t>Paysan et Confiturière</t>
  </si>
  <si>
    <t>Ferme Mad'In</t>
  </si>
  <si>
    <t>geraldine@lafermedemadin.fr</t>
  </si>
  <si>
    <t>Perthes</t>
  </si>
  <si>
    <t>20 spécialités de pâtés en croûte</t>
  </si>
  <si>
    <t>Id &amp; Pat</t>
  </si>
  <si>
    <t>sebsanpe@hotmail.fr</t>
  </si>
  <si>
    <t>Vino Degust</t>
  </si>
  <si>
    <t>Champagne et vins calmes</t>
  </si>
  <si>
    <t>Courmas</t>
  </si>
  <si>
    <t>patrice.dawant@neuf.fr</t>
  </si>
  <si>
    <t>Statut</t>
  </si>
  <si>
    <t>annulée</t>
  </si>
  <si>
    <t>en traitement</t>
  </si>
  <si>
    <t>en livraison</t>
  </si>
  <si>
    <t>livrée</t>
  </si>
  <si>
    <t>Délai Max</t>
  </si>
  <si>
    <t>Produit</t>
  </si>
  <si>
    <t>ZR7792</t>
  </si>
  <si>
    <t>NQ3014</t>
  </si>
  <si>
    <t>DS8925</t>
  </si>
  <si>
    <t>WG0845</t>
  </si>
  <si>
    <t>SC6672</t>
  </si>
  <si>
    <t>EP5042</t>
  </si>
  <si>
    <t>MC4221</t>
  </si>
  <si>
    <t>GA8954</t>
  </si>
  <si>
    <t>DH6879</t>
  </si>
  <si>
    <t>XE1191</t>
  </si>
  <si>
    <t>XQ5338</t>
  </si>
  <si>
    <t>RC7842</t>
  </si>
  <si>
    <t>ME1301</t>
  </si>
  <si>
    <t>OS5495</t>
  </si>
  <si>
    <t>HL2519</t>
  </si>
  <si>
    <t>FY4006</t>
  </si>
  <si>
    <t>NK6855</t>
  </si>
  <si>
    <t>UP5610</t>
  </si>
  <si>
    <t>PZ0135</t>
  </si>
  <si>
    <t>CN9706</t>
  </si>
  <si>
    <t>AG9543</t>
  </si>
  <si>
    <t>QV6453</t>
  </si>
  <si>
    <t>WZ8289</t>
  </si>
  <si>
    <t>VN9380</t>
  </si>
  <si>
    <t>HB2473</t>
  </si>
  <si>
    <t>CQ5013</t>
  </si>
  <si>
    <t>II6520</t>
  </si>
  <si>
    <t>SA5878</t>
  </si>
  <si>
    <t>RA1118</t>
  </si>
  <si>
    <t>XE1989</t>
  </si>
  <si>
    <t>TB4412</t>
  </si>
  <si>
    <t>ZM3490</t>
  </si>
  <si>
    <t>GG5901</t>
  </si>
  <si>
    <t>ET5273</t>
  </si>
  <si>
    <t>LZ1420</t>
  </si>
  <si>
    <t>GF2639</t>
  </si>
  <si>
    <t>HN7321</t>
  </si>
  <si>
    <t>GA1173</t>
  </si>
  <si>
    <t>UA6280</t>
  </si>
  <si>
    <t>PO0521</t>
  </si>
  <si>
    <t>WJ9322</t>
  </si>
  <si>
    <t>JY8988</t>
  </si>
  <si>
    <t>CB2102</t>
  </si>
  <si>
    <t>VQ5987</t>
  </si>
  <si>
    <t>CB2063</t>
  </si>
  <si>
    <t>GG8554</t>
  </si>
  <si>
    <t>LA4261</t>
  </si>
  <si>
    <t>OW2239</t>
  </si>
  <si>
    <t>GD3562</t>
  </si>
  <si>
    <t>MG2734</t>
  </si>
  <si>
    <t>LW5395</t>
  </si>
  <si>
    <t>VW3030</t>
  </si>
  <si>
    <t>LD1715</t>
  </si>
  <si>
    <t>UZ9939</t>
  </si>
  <si>
    <t>QX6357</t>
  </si>
  <si>
    <t>PQ9332</t>
  </si>
  <si>
    <t>FO0406</t>
  </si>
  <si>
    <t>XA2294</t>
  </si>
  <si>
    <t>XS7442</t>
  </si>
  <si>
    <t>AU1350</t>
  </si>
  <si>
    <t>WU8699</t>
  </si>
  <si>
    <t>GO0157</t>
  </si>
  <si>
    <t>GO2012</t>
  </si>
  <si>
    <t>HU9665</t>
  </si>
  <si>
    <t>LG0989</t>
  </si>
  <si>
    <t>ZI4971</t>
  </si>
  <si>
    <t>UC1687</t>
  </si>
  <si>
    <t>FH8421</t>
  </si>
  <si>
    <t>KR9047</t>
  </si>
  <si>
    <t>GI7193</t>
  </si>
  <si>
    <t>AL0918</t>
  </si>
  <si>
    <t>RM1974</t>
  </si>
  <si>
    <t>ZO9006</t>
  </si>
  <si>
    <t>MN8075</t>
  </si>
  <si>
    <t>Prix de vente</t>
  </si>
  <si>
    <t>Stock</t>
  </si>
  <si>
    <t>Prix coûtant</t>
  </si>
  <si>
    <t>Panier légumes</t>
  </si>
  <si>
    <t>Bière blonde IPA</t>
  </si>
  <si>
    <t>Bière blanche</t>
  </si>
  <si>
    <t xml:space="preserve">Pendentif  </t>
  </si>
  <si>
    <t>Lot t-shirt enfant</t>
  </si>
  <si>
    <t>Bière blonde</t>
  </si>
  <si>
    <t>Jupe courte</t>
  </si>
  <si>
    <t>Saucisson sanglier</t>
  </si>
  <si>
    <t>Crème hydratant</t>
  </si>
  <si>
    <t>Bracelet</t>
  </si>
  <si>
    <t>Soupe légumes</t>
  </si>
  <si>
    <t>Jupe longue</t>
  </si>
  <si>
    <t>Confiture fraise</t>
  </si>
  <si>
    <t>Saucisson aux cèpes</t>
  </si>
  <si>
    <t>Sandales</t>
  </si>
  <si>
    <t>Marc de champagne</t>
  </si>
  <si>
    <t xml:space="preserve">Bermuda </t>
  </si>
  <si>
    <t xml:space="preserve">Gelée royale </t>
  </si>
  <si>
    <t>Bière ambrée</t>
  </si>
  <si>
    <t>Short enfant</t>
  </si>
  <si>
    <t xml:space="preserve">Bibelot </t>
  </si>
  <si>
    <t>Bière brune</t>
  </si>
  <si>
    <t>Chemise manche longue</t>
  </si>
  <si>
    <t>Chemise coton</t>
  </si>
  <si>
    <t>Champagne blanc des blancs</t>
  </si>
  <si>
    <t>Tapis salon</t>
  </si>
  <si>
    <t>Liqueur</t>
  </si>
  <si>
    <t>Bière aromatisée</t>
  </si>
  <si>
    <t xml:space="preserve">Anneau </t>
  </si>
  <si>
    <t>Chapeau</t>
  </si>
  <si>
    <t>Miel de montagne</t>
  </si>
  <si>
    <t>Soupe courges</t>
  </si>
  <si>
    <t>Jeans</t>
  </si>
  <si>
    <t>Pantalon mi-long</t>
  </si>
  <si>
    <t>Champagne demi-sec</t>
  </si>
  <si>
    <t>Chemise manche courte</t>
  </si>
  <si>
    <t>Robe longue</t>
  </si>
  <si>
    <t>Confiture marrom</t>
  </si>
  <si>
    <t>Lot short enfant</t>
  </si>
  <si>
    <t xml:space="preserve">Manteau </t>
  </si>
  <si>
    <t>Tongue</t>
  </si>
  <si>
    <t>Miel de colza</t>
  </si>
  <si>
    <t>Robe mi-longue</t>
  </si>
  <si>
    <t>LD2341</t>
  </si>
  <si>
    <t>AZ3515</t>
  </si>
  <si>
    <t>QE1256</t>
  </si>
  <si>
    <t>CD6525</t>
  </si>
  <si>
    <t>CA1454</t>
  </si>
  <si>
    <t>GH8795</t>
  </si>
  <si>
    <t>ZR2456</t>
  </si>
  <si>
    <t>NY6345</t>
  </si>
  <si>
    <t>AE4567</t>
  </si>
  <si>
    <t>DF5672</t>
  </si>
  <si>
    <t>BF1345</t>
  </si>
  <si>
    <t>MS1345</t>
  </si>
  <si>
    <t>AE5467</t>
  </si>
  <si>
    <t>AZ1374</t>
  </si>
  <si>
    <t>HY8653</t>
  </si>
  <si>
    <t>VF4574</t>
  </si>
  <si>
    <t>AC5463</t>
  </si>
  <si>
    <t>SN2455</t>
  </si>
  <si>
    <t>BL5641</t>
  </si>
  <si>
    <t>MS3255</t>
  </si>
  <si>
    <t>CA3614</t>
  </si>
  <si>
    <t>FM5364</t>
  </si>
  <si>
    <t>IP2351</t>
  </si>
  <si>
    <t>VD2345</t>
  </si>
  <si>
    <t>VD0984</t>
  </si>
  <si>
    <t>Maigret canard sec</t>
  </si>
  <si>
    <t>Bloc fois gras</t>
  </si>
  <si>
    <t>canard sculpé bois</t>
  </si>
  <si>
    <t>pain de campagne</t>
  </si>
  <si>
    <t>pain aux figues</t>
  </si>
  <si>
    <t>pain surprise</t>
  </si>
  <si>
    <t>jus pomme 1l</t>
  </si>
  <si>
    <t>jus pomme 33cl x 6</t>
  </si>
  <si>
    <t>confiture pomme 250gr</t>
  </si>
  <si>
    <t>confiture pomme 500gr</t>
  </si>
  <si>
    <t>paté en croûte 2/3 pers</t>
  </si>
  <si>
    <t>paté en croûte aux olives 1kg</t>
  </si>
  <si>
    <t>savons au lait d'anesse</t>
  </si>
  <si>
    <t>lait au corps au lait d'amande</t>
  </si>
  <si>
    <t>crème visage lait de chèvre</t>
  </si>
  <si>
    <t>tomme chèvre bio</t>
  </si>
  <si>
    <t>Fromage crémeux chèvre 1kg</t>
  </si>
  <si>
    <t>Yaourt chèvre 1kg</t>
  </si>
  <si>
    <t>bûches chèvres 3x</t>
  </si>
  <si>
    <t>fromage chèvre frais 1kg</t>
  </si>
  <si>
    <t>champagne brut</t>
  </si>
  <si>
    <t>Champagne millesime 2020</t>
  </si>
  <si>
    <t>verres champagne x6</t>
  </si>
  <si>
    <t>Code</t>
  </si>
  <si>
    <t>Date</t>
  </si>
  <si>
    <t>Client</t>
  </si>
  <si>
    <t>Commande</t>
  </si>
  <si>
    <t>Quantité</t>
  </si>
  <si>
    <t>Nom</t>
  </si>
  <si>
    <t>CLI47118</t>
  </si>
  <si>
    <t>Alix Rolland-Pasquier</t>
  </si>
  <si>
    <t>95, boulevard Poirier</t>
  </si>
  <si>
    <t>Vert-Saint-Denis</t>
  </si>
  <si>
    <t>CLI47648</t>
  </si>
  <si>
    <t>Matthieu Gilles Le Giraud</t>
  </si>
  <si>
    <t>410, rue Philippine Collin</t>
  </si>
  <si>
    <t>Storckensohn</t>
  </si>
  <si>
    <t>CLI80121</t>
  </si>
  <si>
    <t>Isaac Moreno-Robert</t>
  </si>
  <si>
    <t>67, boulevard de Voisin</t>
  </si>
  <si>
    <t>Vaucourtois</t>
  </si>
  <si>
    <t>CLI46511</t>
  </si>
  <si>
    <t>Anouk Barre</t>
  </si>
  <si>
    <t>89, boulevard Michel</t>
  </si>
  <si>
    <t>Cuisles</t>
  </si>
  <si>
    <t>CLI57651</t>
  </si>
  <si>
    <t>Bernard Peron</t>
  </si>
  <si>
    <t>501, rue de Paul</t>
  </si>
  <si>
    <t>CLI18871</t>
  </si>
  <si>
    <t>Isaac Carpentier</t>
  </si>
  <si>
    <t>7, rue de Germain</t>
  </si>
  <si>
    <t>Plessis-Feu-Aussoux</t>
  </si>
  <si>
    <t>CLI55712</t>
  </si>
  <si>
    <t>Élodie-Nicole Blondel</t>
  </si>
  <si>
    <t>70, boulevard de Morvan</t>
  </si>
  <si>
    <t>Flocourt</t>
  </si>
  <si>
    <t>CLI51407</t>
  </si>
  <si>
    <t>Nathalie Carpentier</t>
  </si>
  <si>
    <t>669, chemin Anouk Pruvost</t>
  </si>
  <si>
    <t>Ban-Saint-Martin</t>
  </si>
  <si>
    <t>CLI71099</t>
  </si>
  <si>
    <t>Jeannine Berger</t>
  </si>
  <si>
    <t>127, rue Lacombe</t>
  </si>
  <si>
    <t>Lachambre</t>
  </si>
  <si>
    <t>CLI75442</t>
  </si>
  <si>
    <t>Thibault-Grégoire Paul</t>
  </si>
  <si>
    <t>11, avenue de Dupré</t>
  </si>
  <si>
    <t>Tournan-en-Brie</t>
  </si>
  <si>
    <t>CLI61442</t>
  </si>
  <si>
    <t>Maggie Mace</t>
  </si>
  <si>
    <t>43, rue Mendès</t>
  </si>
  <si>
    <t>Blénod-lès-Pont-à-Mousson</t>
  </si>
  <si>
    <t>CLI13099</t>
  </si>
  <si>
    <t>Édith de la Maréchal</t>
  </si>
  <si>
    <t>79, avenue de Guilbert</t>
  </si>
  <si>
    <t>Mont-sur-Meurthe</t>
  </si>
  <si>
    <t>CLI88145</t>
  </si>
  <si>
    <t>Antoine Cousin</t>
  </si>
  <si>
    <t>79, boulevard de Fischer</t>
  </si>
  <si>
    <t>Charmoy</t>
  </si>
  <si>
    <t>CLI16283</t>
  </si>
  <si>
    <t>Virginie Laroche</t>
  </si>
  <si>
    <t>10, rue Joséphine Gosselin</t>
  </si>
  <si>
    <t>Lupstein</t>
  </si>
  <si>
    <t>CLI06623</t>
  </si>
  <si>
    <t>Olivie Ferrand</t>
  </si>
  <si>
    <t>14, avenue Cordier</t>
  </si>
  <si>
    <t>Stainville</t>
  </si>
  <si>
    <t>CLI84866</t>
  </si>
  <si>
    <t>Susan-Renée Raynaud</t>
  </si>
  <si>
    <t>48, boulevard Thibault Garnier</t>
  </si>
  <si>
    <t>Custines</t>
  </si>
  <si>
    <t>CLI82809</t>
  </si>
  <si>
    <t>Éric Hoarau</t>
  </si>
  <si>
    <t>54, avenue de Vallet</t>
  </si>
  <si>
    <t>Boissise-le-Roi</t>
  </si>
  <si>
    <t>CLI35285</t>
  </si>
  <si>
    <t>Benoît Fernandez</t>
  </si>
  <si>
    <t>36, rue Brun</t>
  </si>
  <si>
    <t>Chapelle-Saint-Sulpice</t>
  </si>
  <si>
    <t>CLI11995</t>
  </si>
  <si>
    <t>Raymond Lopez</t>
  </si>
  <si>
    <t>chemin Perrier</t>
  </si>
  <si>
    <t>Gruey-lès-Surance</t>
  </si>
  <si>
    <t>CLI36633</t>
  </si>
  <si>
    <t>Alphonse Charpentier</t>
  </si>
  <si>
    <t>67, rue Marin</t>
  </si>
  <si>
    <t>Bussy-le-Château</t>
  </si>
  <si>
    <t>CLI98425</t>
  </si>
  <si>
    <t>Bernadette Guillou</t>
  </si>
  <si>
    <t>40, chemin de Gay</t>
  </si>
  <si>
    <t>Beney-en-Woëvre</t>
  </si>
  <si>
    <t>CLI94468</t>
  </si>
  <si>
    <t>Philippe Maillot-Lemaire</t>
  </si>
  <si>
    <t>92, rue Allard</t>
  </si>
  <si>
    <t>Bazoches-lès-Bray</t>
  </si>
  <si>
    <t>CLI69926</t>
  </si>
  <si>
    <t>Thibaut-Émile Jacquot</t>
  </si>
  <si>
    <t>695, avenue de Auger</t>
  </si>
  <si>
    <t>Drancy</t>
  </si>
  <si>
    <t>CLI01333</t>
  </si>
  <si>
    <t>Frédéric Roger-Duval</t>
  </si>
  <si>
    <t>rue de Riou</t>
  </si>
  <si>
    <t>Villeneuve-Saint-Denis</t>
  </si>
  <si>
    <t>CLI47550</t>
  </si>
  <si>
    <t>Alice Dubois</t>
  </si>
  <si>
    <t>79, rue Noémi Briand</t>
  </si>
  <si>
    <t>Béhoust</t>
  </si>
  <si>
    <t>CLI96385</t>
  </si>
  <si>
    <t>Anouk Diaz</t>
  </si>
  <si>
    <t>35, rue Vincent</t>
  </si>
  <si>
    <t>Courcemain</t>
  </si>
  <si>
    <t>CLI70170</t>
  </si>
  <si>
    <t>Honoré Dumont</t>
  </si>
  <si>
    <t>68, avenue de Langlois</t>
  </si>
  <si>
    <t>Deuxville</t>
  </si>
  <si>
    <t>CLI16531</t>
  </si>
  <si>
    <t>Inès Rodriguez</t>
  </si>
  <si>
    <t>82, rue Buisson</t>
  </si>
  <si>
    <t>Theuville</t>
  </si>
  <si>
    <t>CLI31582</t>
  </si>
  <si>
    <t>Jérôme Charrier</t>
  </si>
  <si>
    <t>boulevard Bouchet</t>
  </si>
  <si>
    <t>Leintrey</t>
  </si>
  <si>
    <t>CLI37207</t>
  </si>
  <si>
    <t>Martin de la Collin</t>
  </si>
  <si>
    <t>1, rue de Guyot</t>
  </si>
  <si>
    <t>Fraquelfing</t>
  </si>
  <si>
    <t>CLI08953</t>
  </si>
  <si>
    <t>Suzanne Pages du Martel</t>
  </si>
  <si>
    <t>42, avenue de Gauthier</t>
  </si>
  <si>
    <t>Vesaignes-sous-Lafauche</t>
  </si>
  <si>
    <t>CLI91648</t>
  </si>
  <si>
    <t>Lucie Collet-Carpentier</t>
  </si>
  <si>
    <t>25, chemin Zoé Boutin</t>
  </si>
  <si>
    <t>Gargenville</t>
  </si>
  <si>
    <t>CLI00816</t>
  </si>
  <si>
    <t>Zacharie Roux</t>
  </si>
  <si>
    <t>67, rue Riou</t>
  </si>
  <si>
    <t>Voulx</t>
  </si>
  <si>
    <t>CLI90985</t>
  </si>
  <si>
    <t>Thibaut du Lambert</t>
  </si>
  <si>
    <t>57, rue Blanchet</t>
  </si>
  <si>
    <t>Sepvigny</t>
  </si>
  <si>
    <t>CLI60208</t>
  </si>
  <si>
    <t>Franck Noël</t>
  </si>
  <si>
    <t>599, chemin Julie Schneider</t>
  </si>
  <si>
    <t>Vaires-sur-Marne</t>
  </si>
  <si>
    <t>CLI61677</t>
  </si>
  <si>
    <t>Guillaume Lefort</t>
  </si>
  <si>
    <t>97, rue Denis Gimenez</t>
  </si>
  <si>
    <t>Moigny-sur-École</t>
  </si>
  <si>
    <t>CLI58220</t>
  </si>
  <si>
    <t>Caroline Ruiz</t>
  </si>
  <si>
    <t>1, rue de Benard</t>
  </si>
  <si>
    <t>Ommeray</t>
  </si>
  <si>
    <t>CLI43049</t>
  </si>
  <si>
    <t>Julie Philippe</t>
  </si>
  <si>
    <t>17, rue Auguste Rodriguez</t>
  </si>
  <si>
    <t>Baltzenheim</t>
  </si>
  <si>
    <t>CLI47791</t>
  </si>
  <si>
    <t>Benjamin Toussaint</t>
  </si>
  <si>
    <t>934, chemin de Lopez</t>
  </si>
  <si>
    <t>Imling</t>
  </si>
  <si>
    <t>CLI40918</t>
  </si>
  <si>
    <t>Daniel Maillard</t>
  </si>
  <si>
    <t>boulevard de Martin</t>
  </si>
  <si>
    <t>Perrogney-les-Fontaines</t>
  </si>
  <si>
    <t>CLI82913</t>
  </si>
  <si>
    <t>Laurence-Clémence Lucas</t>
  </si>
  <si>
    <t>80, chemin de Delannoy</t>
  </si>
  <si>
    <t>Cirfontaines-en-Ornois</t>
  </si>
  <si>
    <t>CLI26653</t>
  </si>
  <si>
    <t>Michel de la Coulon</t>
  </si>
  <si>
    <t>77, avenue de Mace</t>
  </si>
  <si>
    <t>Génicourt</t>
  </si>
  <si>
    <t>CLI63132</t>
  </si>
  <si>
    <t>Franck Menard</t>
  </si>
  <si>
    <t>62, chemin Becker</t>
  </si>
  <si>
    <t>Menaucourt</t>
  </si>
  <si>
    <t>CLI43772</t>
  </si>
  <si>
    <t>Martin de la Millet</t>
  </si>
  <si>
    <t>rue François Marty</t>
  </si>
  <si>
    <t>Urmatt</t>
  </si>
  <si>
    <t>CLI71492</t>
  </si>
  <si>
    <t>Guillaume Cordier</t>
  </si>
  <si>
    <t>2, rue Peltier</t>
  </si>
  <si>
    <t>Viménil</t>
  </si>
  <si>
    <t>CLI51035</t>
  </si>
  <si>
    <t>Frédéric Boucher-Lombard</t>
  </si>
  <si>
    <t>899, chemin de Jourdan</t>
  </si>
  <si>
    <t>Vignely</t>
  </si>
  <si>
    <t>CLI39020</t>
  </si>
  <si>
    <t>Pénélope Martin</t>
  </si>
  <si>
    <t>avenue Vidal</t>
  </si>
  <si>
    <t>Tucquegnieux</t>
  </si>
  <si>
    <t>CLI24910</t>
  </si>
  <si>
    <t>Vincent Becker</t>
  </si>
  <si>
    <t>boulevard Lacombe</t>
  </si>
  <si>
    <t>Rocroi</t>
  </si>
  <si>
    <t>CLI57946</t>
  </si>
  <si>
    <t>Jérôme Delmas</t>
  </si>
  <si>
    <t>28, chemin Thibault</t>
  </si>
  <si>
    <t>Longeville-lès-Saint-Avold</t>
  </si>
  <si>
    <t>CLI01576</t>
  </si>
  <si>
    <t>Colette-Alice Dufour</t>
  </si>
  <si>
    <t>216, avenue de Raymond</t>
  </si>
  <si>
    <t>Bouzy</t>
  </si>
  <si>
    <t>CLI17615</t>
  </si>
  <si>
    <t>Michel-Laurent Hubert</t>
  </si>
  <si>
    <t>61, chemin Ferreira</t>
  </si>
  <si>
    <t>Serrouville</t>
  </si>
  <si>
    <t>CLI75267</t>
  </si>
  <si>
    <t>Marcel Marty-Hardy</t>
  </si>
  <si>
    <t>rue de Cousin</t>
  </si>
  <si>
    <t>Ferrières-en-Brie</t>
  </si>
  <si>
    <t>CLI16843</t>
  </si>
  <si>
    <t>Élise Baudry</t>
  </si>
  <si>
    <t>66, rue Ledoux</t>
  </si>
  <si>
    <t>Vomécourt-sur-Madon</t>
  </si>
  <si>
    <t>CLI71053</t>
  </si>
  <si>
    <t>Louis Roy</t>
  </si>
  <si>
    <t>avenue Techer</t>
  </si>
  <si>
    <t>Ableiges</t>
  </si>
  <si>
    <t>CLI17407</t>
  </si>
  <si>
    <t>Édith Gaudin</t>
  </si>
  <si>
    <t>avenue Bousquet</t>
  </si>
  <si>
    <t>Savigny-sur-Orge</t>
  </si>
  <si>
    <t>CLI45498</t>
  </si>
  <si>
    <t>Geneviève de la Berger</t>
  </si>
  <si>
    <t>4, chemin Blanchard</t>
  </si>
  <si>
    <t>Scherwiller</t>
  </si>
  <si>
    <t>CLI44538</t>
  </si>
  <si>
    <t>Luce Cordier</t>
  </si>
  <si>
    <t>36, rue Muller</t>
  </si>
  <si>
    <t>Valfroicourt</t>
  </si>
  <si>
    <t>CLI85278</t>
  </si>
  <si>
    <t>Patrick Étienne</t>
  </si>
  <si>
    <t>32, rue Jeannine Gaudin</t>
  </si>
  <si>
    <t>Prez</t>
  </si>
  <si>
    <t>CLI31797</t>
  </si>
  <si>
    <t>Grégoire Parent-Evrard</t>
  </si>
  <si>
    <t>581, rue Vidal</t>
  </si>
  <si>
    <t>Duntzenheim</t>
  </si>
  <si>
    <t>CLI67216</t>
  </si>
  <si>
    <t>Élisabeth Chevalier</t>
  </si>
  <si>
    <t>4, chemin Pierre Nicolas</t>
  </si>
  <si>
    <t>Réau</t>
  </si>
  <si>
    <t>CLI11052</t>
  </si>
  <si>
    <t>Diane Marion</t>
  </si>
  <si>
    <t>65, chemin de Humbert</t>
  </si>
  <si>
    <t>Bonnières-sur-Seine</t>
  </si>
  <si>
    <t>CLI40061</t>
  </si>
  <si>
    <t>Thomas Jourdan</t>
  </si>
  <si>
    <t>1, chemin Gros</t>
  </si>
  <si>
    <t>Griesbach-au-Val</t>
  </si>
  <si>
    <t>CLI34191</t>
  </si>
  <si>
    <t>Yves Robert</t>
  </si>
  <si>
    <t>97, chemin Weber</t>
  </si>
  <si>
    <t>Ameuvelle</t>
  </si>
  <si>
    <t>CLI10871</t>
  </si>
  <si>
    <t>Édith Imbert</t>
  </si>
  <si>
    <t>1, chemin Honoré Petit</t>
  </si>
  <si>
    <t>Han-devant-Pierrepont</t>
  </si>
  <si>
    <t>CLI18895</t>
  </si>
  <si>
    <t>Xavier Maury</t>
  </si>
  <si>
    <t>21, avenue Hernandez</t>
  </si>
  <si>
    <t>Villers-lès-Nancy</t>
  </si>
  <si>
    <t>CLI21038</t>
  </si>
  <si>
    <t>Charles Lemaître</t>
  </si>
  <si>
    <t>2, rue Tessier</t>
  </si>
  <si>
    <t>Vœlfling-lès-Bouzonville</t>
  </si>
  <si>
    <t>CLI80867</t>
  </si>
  <si>
    <t>Margaud Perez-Chauvin</t>
  </si>
  <si>
    <t>4, rue de Courtois</t>
  </si>
  <si>
    <t>Vaudrémont</t>
  </si>
  <si>
    <t>CLI16518</t>
  </si>
  <si>
    <t>Émile Bertrand</t>
  </si>
  <si>
    <t>6, avenue Roger Gosselin</t>
  </si>
  <si>
    <t>Arzviller</t>
  </si>
  <si>
    <t>CLI06096</t>
  </si>
  <si>
    <t>André de la Maury</t>
  </si>
  <si>
    <t>47, avenue de Delannoy</t>
  </si>
  <si>
    <t>Anthelupt</t>
  </si>
  <si>
    <t>CLI36279</t>
  </si>
  <si>
    <t>Alfred Lévy</t>
  </si>
  <si>
    <t>8, rue de Vallée</t>
  </si>
  <si>
    <t>Hellimer</t>
  </si>
  <si>
    <t>CLI56806</t>
  </si>
  <si>
    <t>Joséphine Fouquet</t>
  </si>
  <si>
    <t>142, rue Chevalier</t>
  </si>
  <si>
    <t>Breux-Jouy</t>
  </si>
  <si>
    <t>CLI40949</t>
  </si>
  <si>
    <t>Joséphine-Louise Bègue</t>
  </si>
  <si>
    <t>28, rue Baudry</t>
  </si>
  <si>
    <t>Hierges</t>
  </si>
  <si>
    <t>CLI18224</t>
  </si>
  <si>
    <t>Marcel du Gaudin</t>
  </si>
  <si>
    <t>42, avenue de Jacques</t>
  </si>
  <si>
    <t>Épinay-sous-Sénart</t>
  </si>
  <si>
    <t>CLI72397</t>
  </si>
  <si>
    <t>Audrey Seguin</t>
  </si>
  <si>
    <t>21, avenue Yves Lombard</t>
  </si>
  <si>
    <t>Jouy-en-Josas</t>
  </si>
  <si>
    <t>CLI55254</t>
  </si>
  <si>
    <t>Léon Marchand</t>
  </si>
  <si>
    <t>21, avenue Lopez</t>
  </si>
  <si>
    <t>Châtelet-en-Brie</t>
  </si>
  <si>
    <t>CLI97658</t>
  </si>
  <si>
    <t>Alexandre du Dumas</t>
  </si>
  <si>
    <t>655, rue de Cohen</t>
  </si>
  <si>
    <t>Blaesheim</t>
  </si>
  <si>
    <t>CLI06104</t>
  </si>
  <si>
    <t>Thierry Bouvet</t>
  </si>
  <si>
    <t>740, boulevard Alain Poulain</t>
  </si>
  <si>
    <t>Fontaines-sur-Marne</t>
  </si>
  <si>
    <t>CLI87864</t>
  </si>
  <si>
    <t>François Bruneau</t>
  </si>
  <si>
    <t>9, rue de Sanchez</t>
  </si>
  <si>
    <t>Ballay</t>
  </si>
  <si>
    <t>CLI62689</t>
  </si>
  <si>
    <t>Luce-Clémence Maurice</t>
  </si>
  <si>
    <t>97, rue Roux</t>
  </si>
  <si>
    <t>Destry</t>
  </si>
  <si>
    <t>CLI42664</t>
  </si>
  <si>
    <t>Maryse du Le Gall</t>
  </si>
  <si>
    <t>avenue Descamps</t>
  </si>
  <si>
    <t>Silly-sur-Nied</t>
  </si>
  <si>
    <t>CLI40490</t>
  </si>
  <si>
    <t>Lucie Langlois</t>
  </si>
  <si>
    <t>51, chemin Adrienne Renard</t>
  </si>
  <si>
    <t>Domremy-Landéville</t>
  </si>
  <si>
    <t>CLI54900</t>
  </si>
  <si>
    <t>Jérôme Guillon-Lagarde</t>
  </si>
  <si>
    <t>rue de Jourdan</t>
  </si>
  <si>
    <t>Chaillon</t>
  </si>
  <si>
    <t>CLI72517</t>
  </si>
  <si>
    <t>Michèle Techer</t>
  </si>
  <si>
    <t>56, rue Hugues Lefebvre</t>
  </si>
  <si>
    <t>Faulx</t>
  </si>
  <si>
    <t>CLI02872</t>
  </si>
  <si>
    <t>Constance Godard</t>
  </si>
  <si>
    <t>rue Hamel</t>
  </si>
  <si>
    <t>Broussey-en-Blois</t>
  </si>
  <si>
    <t>CLI08110</t>
  </si>
  <si>
    <t>Julien Julien</t>
  </si>
  <si>
    <t>rue Barbier</t>
  </si>
  <si>
    <t>Riedseltz</t>
  </si>
  <si>
    <t>CLI16367</t>
  </si>
  <si>
    <t>Laurence Morvan</t>
  </si>
  <si>
    <t>14, rue Claire Colin</t>
  </si>
  <si>
    <t>Vauchamps</t>
  </si>
  <si>
    <t>CLI59275</t>
  </si>
  <si>
    <t>Jules Mathieu</t>
  </si>
  <si>
    <t>boulevard Arnaud</t>
  </si>
  <si>
    <t>Soisy-sur-École</t>
  </si>
  <si>
    <t>CLI46880</t>
  </si>
  <si>
    <t>Luc Legrand de Dias</t>
  </si>
  <si>
    <t>chemin de Teixeira</t>
  </si>
  <si>
    <t>Mairy-Mainville</t>
  </si>
  <si>
    <t>CLI66049</t>
  </si>
  <si>
    <t>Augustin Bouchet</t>
  </si>
  <si>
    <t>561, avenue de Rémy</t>
  </si>
  <si>
    <t>Diebolsheim</t>
  </si>
  <si>
    <t>CLI41693</t>
  </si>
  <si>
    <t>Léon Peron</t>
  </si>
  <si>
    <t>62, chemin Pires</t>
  </si>
  <si>
    <t>Freneuse</t>
  </si>
  <si>
    <t>CLI39409</t>
  </si>
  <si>
    <t>Martine Loiseau-Barthelemy</t>
  </si>
  <si>
    <t>48, chemin de Diallo</t>
  </si>
  <si>
    <t>Malandry</t>
  </si>
  <si>
    <t>CLI59478</t>
  </si>
  <si>
    <t>Émilie Cousin de la Bernard</t>
  </si>
  <si>
    <t>21, avenue de Roux</t>
  </si>
  <si>
    <t>Humbécourt</t>
  </si>
  <si>
    <t>CLI13755</t>
  </si>
  <si>
    <t>Maryse Blot de Bodin</t>
  </si>
  <si>
    <t>26, chemin de Lefebvre</t>
  </si>
  <si>
    <t>Neuveville-sous-Châtenois</t>
  </si>
  <si>
    <t>CLI35553</t>
  </si>
  <si>
    <t>Jacques Lenoir</t>
  </si>
  <si>
    <t>91, rue Inès Techer</t>
  </si>
  <si>
    <t>Sault-lès-Rethel</t>
  </si>
  <si>
    <t>CLI98781</t>
  </si>
  <si>
    <t>Roger Ramos</t>
  </si>
  <si>
    <t>9, avenue de Hubert</t>
  </si>
  <si>
    <t>Saint-Flavy</t>
  </si>
  <si>
    <t>CLI44622</t>
  </si>
  <si>
    <t>Zacharie Potier</t>
  </si>
  <si>
    <t>rue Lorraine Moulin</t>
  </si>
  <si>
    <t>Jungholtz</t>
  </si>
  <si>
    <t>CLI22054</t>
  </si>
  <si>
    <t>Marguerite Pascal</t>
  </si>
  <si>
    <t>40, rue Thérèse Rodrigues</t>
  </si>
  <si>
    <t>Grauves</t>
  </si>
  <si>
    <t>CLI76709</t>
  </si>
  <si>
    <t>Anaïs Petit</t>
  </si>
  <si>
    <t>90, avenue Alix Robin</t>
  </si>
  <si>
    <t>Laneuville-au-Rupt</t>
  </si>
  <si>
    <t>CLI22158</t>
  </si>
  <si>
    <t>Sabine Ruiz du Buisson</t>
  </si>
  <si>
    <t>94, boulevard Pierre</t>
  </si>
  <si>
    <t>Chalandry-Elaire</t>
  </si>
  <si>
    <t>CLI86174</t>
  </si>
  <si>
    <t>Élodie Ledoux</t>
  </si>
  <si>
    <t>rue Vallet</t>
  </si>
  <si>
    <t>Heiwiller</t>
  </si>
  <si>
    <t>CLI75526</t>
  </si>
  <si>
    <t>Honoré-Olivier Courtois</t>
  </si>
  <si>
    <t>9, avenue Étienne</t>
  </si>
  <si>
    <t>Gommersdorf</t>
  </si>
  <si>
    <t>CLI15052</t>
  </si>
  <si>
    <t>Valentine Gaillard</t>
  </si>
  <si>
    <t>69, rue de Raynaud</t>
  </si>
  <si>
    <t>Égligny</t>
  </si>
  <si>
    <t>CLI35252</t>
  </si>
  <si>
    <t>Zoé Hervé-Mace</t>
  </si>
  <si>
    <t>chemin Paulette Durand</t>
  </si>
  <si>
    <t>Chevannes</t>
  </si>
  <si>
    <t>CLI72053</t>
  </si>
  <si>
    <t>Isabelle Muller</t>
  </si>
  <si>
    <t>rue de Royer</t>
  </si>
  <si>
    <t>Anoux</t>
  </si>
  <si>
    <t>CLI16661</t>
  </si>
  <si>
    <t>Julien Robin</t>
  </si>
  <si>
    <t>boulevard de Legendre</t>
  </si>
  <si>
    <t>Villers-Franqueux</t>
  </si>
  <si>
    <t>CLI69916</t>
  </si>
  <si>
    <t>Pénélope de la Samson</t>
  </si>
  <si>
    <t>rue de Leroux</t>
  </si>
  <si>
    <t>Affracourt</t>
  </si>
  <si>
    <t>CLI01583</t>
  </si>
  <si>
    <t>Henri-Vincent Perrier</t>
  </si>
  <si>
    <t>21, avenue Anouk Vallet</t>
  </si>
  <si>
    <t>Bayard-sur-Marne</t>
  </si>
  <si>
    <t>CLI09972</t>
  </si>
  <si>
    <t>Stéphane Michel</t>
  </si>
  <si>
    <t>71, chemin Astrid Carlier</t>
  </si>
  <si>
    <t>Dossenheim-Kochersberg</t>
  </si>
  <si>
    <t>CLI34676</t>
  </si>
  <si>
    <t>Henri Gonzalez</t>
  </si>
  <si>
    <t>314, rue Pierre</t>
  </si>
  <si>
    <t>Louan-Villegruis-Fontaine</t>
  </si>
  <si>
    <t>CLI15308</t>
  </si>
  <si>
    <t>Hugues Lucas</t>
  </si>
  <si>
    <t>chemin Jacob</t>
  </si>
  <si>
    <t>Villers-le-Tilleul</t>
  </si>
  <si>
    <t>CLI27223</t>
  </si>
  <si>
    <t>Élise-Susanne Lecomte</t>
  </si>
  <si>
    <t>922, rue Langlois</t>
  </si>
  <si>
    <t>Saint-Joire</t>
  </si>
  <si>
    <t>CLI15618</t>
  </si>
  <si>
    <t>Xavier de la Vaillant</t>
  </si>
  <si>
    <t>85, boulevard Christine De Oliveira</t>
  </si>
  <si>
    <t>Niderhoff</t>
  </si>
  <si>
    <t>CLI75669</t>
  </si>
  <si>
    <t>Michelle Rossi</t>
  </si>
  <si>
    <t>875, rue Odette Grenier</t>
  </si>
  <si>
    <t>Noé-les-Mallets</t>
  </si>
  <si>
    <t>CLI64505</t>
  </si>
  <si>
    <t>Jules Legendre</t>
  </si>
  <si>
    <t>3, boulevard Anne Masson</t>
  </si>
  <si>
    <t>Brusson</t>
  </si>
  <si>
    <t>CLI80091</t>
  </si>
  <si>
    <t>Xavier Noël-Dijoux</t>
  </si>
  <si>
    <t>46, boulevard Nathalie Faivre</t>
  </si>
  <si>
    <t>Charmont</t>
  </si>
  <si>
    <t>CLI91604</t>
  </si>
  <si>
    <t>Agathe Lefèvre</t>
  </si>
  <si>
    <t>boulevard Joséphine Seguin</t>
  </si>
  <si>
    <t>Clamart</t>
  </si>
  <si>
    <t>CLI41138</t>
  </si>
  <si>
    <t>Virginie Coulon</t>
  </si>
  <si>
    <t>17, chemin de Turpin</t>
  </si>
  <si>
    <t>Lalœuf</t>
  </si>
  <si>
    <t>CLI04058</t>
  </si>
  <si>
    <t>Tristan Dumas</t>
  </si>
  <si>
    <t>7, rue Colette Blot</t>
  </si>
  <si>
    <t>Fresne</t>
  </si>
  <si>
    <t>CLI09934</t>
  </si>
  <si>
    <t>Jules Turpin-Baudry</t>
  </si>
  <si>
    <t>476, chemin Madeleine Gosselin</t>
  </si>
  <si>
    <t>Rodern</t>
  </si>
  <si>
    <t>CLI97448</t>
  </si>
  <si>
    <t>Alexandria Martineau</t>
  </si>
  <si>
    <t>chemin Roger Pages</t>
  </si>
  <si>
    <t>Gorcy</t>
  </si>
  <si>
    <t>CLI27140</t>
  </si>
  <si>
    <t>Henri Collet</t>
  </si>
  <si>
    <t>26, avenue Blanchard</t>
  </si>
  <si>
    <t>Nonville</t>
  </si>
  <si>
    <t>CLI60325</t>
  </si>
  <si>
    <t>Corinne Fleury</t>
  </si>
  <si>
    <t>chemin Lucy Samson</t>
  </si>
  <si>
    <t>Charenton-le-Pont</t>
  </si>
  <si>
    <t>CLI07602</t>
  </si>
  <si>
    <t>Grégoire Wagner</t>
  </si>
  <si>
    <t>10, avenue Henriette Perrot</t>
  </si>
  <si>
    <t>Lagarde</t>
  </si>
  <si>
    <t>CLI16955</t>
  </si>
  <si>
    <t>Christine-Océane Payet</t>
  </si>
  <si>
    <t>293, rue de Chauvin</t>
  </si>
  <si>
    <t>Vaux-Champagne</t>
  </si>
  <si>
    <t>CLI18068</t>
  </si>
  <si>
    <t>Véronique Joubert</t>
  </si>
  <si>
    <t>58, rue Lecomte</t>
  </si>
  <si>
    <t>Brouck</t>
  </si>
  <si>
    <t>CLI01929</t>
  </si>
  <si>
    <t>Marc Robert</t>
  </si>
  <si>
    <t>441, chemin Brigitte Perrot</t>
  </si>
  <si>
    <t>Villadin</t>
  </si>
  <si>
    <t>CLI64120</t>
  </si>
  <si>
    <t>Jules Picard Le Lebon</t>
  </si>
  <si>
    <t>668, rue Sanchez</t>
  </si>
  <si>
    <t>Sainte-Marie</t>
  </si>
  <si>
    <t>CLI16255</t>
  </si>
  <si>
    <t>Bernadette Poirier du Ferrand</t>
  </si>
  <si>
    <t>1, rue de Brunel</t>
  </si>
  <si>
    <t>Xaffévillers</t>
  </si>
  <si>
    <t>CLI64997</t>
  </si>
  <si>
    <t>Théophile Bouvier</t>
  </si>
  <si>
    <t>608, rue Marine Lebon</t>
  </si>
  <si>
    <t>Sainte-Geneviève</t>
  </si>
  <si>
    <t>CLI42157</t>
  </si>
  <si>
    <t>Renée Jean</t>
  </si>
  <si>
    <t>61, boulevard Marianne Coste</t>
  </si>
  <si>
    <t>Fromentières</t>
  </si>
  <si>
    <t>CLI99742</t>
  </si>
  <si>
    <t>Stéphanie Collet</t>
  </si>
  <si>
    <t>29, avenue Marthe Labbé</t>
  </si>
  <si>
    <t>Vireux-Molhain</t>
  </si>
  <si>
    <t>CLI84979</t>
  </si>
  <si>
    <t>Camille-Aimée Noël</t>
  </si>
  <si>
    <t>96, boulevard de Bigot</t>
  </si>
  <si>
    <t>Illange</t>
  </si>
  <si>
    <t>CLI27021</t>
  </si>
  <si>
    <t>Nicolas Le Toussaint</t>
  </si>
  <si>
    <t>5, avenue Ferreira</t>
  </si>
  <si>
    <t>Janvilliers</t>
  </si>
  <si>
    <t>CLI88067</t>
  </si>
  <si>
    <t>Frédérique Morin</t>
  </si>
  <si>
    <t>67, avenue Noël Hardy</t>
  </si>
  <si>
    <t>Brieulles-sur-Bar</t>
  </si>
  <si>
    <t>CLI69748</t>
  </si>
  <si>
    <t>Astrid Garnier de Alves</t>
  </si>
  <si>
    <t>88, boulevard de Da Silva</t>
  </si>
  <si>
    <t>Jandun</t>
  </si>
  <si>
    <t>CLI82103</t>
  </si>
  <si>
    <t>Thibaut Jacquot</t>
  </si>
  <si>
    <t>37, rue Gérard</t>
  </si>
  <si>
    <t>Wahlenheim</t>
  </si>
  <si>
    <t>CLI09379</t>
  </si>
  <si>
    <t>Bernard Garnier</t>
  </si>
  <si>
    <t>630, boulevard de Dias</t>
  </si>
  <si>
    <t>Thieffrain</t>
  </si>
  <si>
    <t>CLI66930</t>
  </si>
  <si>
    <t>Rémy Petitjean</t>
  </si>
  <si>
    <t>avenue Jeanne Mallet</t>
  </si>
  <si>
    <t>Menskirch</t>
  </si>
  <si>
    <t>CLI91603</t>
  </si>
  <si>
    <t>Matthieu Verdier</t>
  </si>
  <si>
    <t>896, boulevard Tristan Bonneau</t>
  </si>
  <si>
    <t>Ferdrupt</t>
  </si>
  <si>
    <t>CLI52794</t>
  </si>
  <si>
    <t>Julien Roche</t>
  </si>
  <si>
    <t>28, rue Anne Allard</t>
  </si>
  <si>
    <t>Arnouville</t>
  </si>
  <si>
    <t>CLI58233</t>
  </si>
  <si>
    <t>Alix Bègue-Allain</t>
  </si>
  <si>
    <t>4, rue Guilbert</t>
  </si>
  <si>
    <t>Harol</t>
  </si>
  <si>
    <t>CLI55261</t>
  </si>
  <si>
    <t>Grégoire Guichard-Adam</t>
  </si>
  <si>
    <t>539, rue Regnier</t>
  </si>
  <si>
    <t>Fays-la-Chapelle</t>
  </si>
  <si>
    <t>CLI93003</t>
  </si>
  <si>
    <t>Laetitia Louis</t>
  </si>
  <si>
    <t>24, boulevard Marion</t>
  </si>
  <si>
    <t>Hazembourg</t>
  </si>
  <si>
    <t>CLI73497</t>
  </si>
  <si>
    <t>Marthe Denis</t>
  </si>
  <si>
    <t>797, rue Gros</t>
  </si>
  <si>
    <t>CLI42429</t>
  </si>
  <si>
    <t>Emmanuelle Rémy</t>
  </si>
  <si>
    <t>906, avenue Paris</t>
  </si>
  <si>
    <t>Sionne</t>
  </si>
  <si>
    <t>CLI91986</t>
  </si>
  <si>
    <t>Marcel-Alphonse Blanc</t>
  </si>
  <si>
    <t>rue Dumont</t>
  </si>
  <si>
    <t>Petite-Rosselle</t>
  </si>
  <si>
    <t>CLI16812</t>
  </si>
  <si>
    <t>Aurore Besson du Gilles</t>
  </si>
  <si>
    <t>29, boulevard Leleu</t>
  </si>
  <si>
    <t>Villemoisson-sur-Orge</t>
  </si>
  <si>
    <t>CLI43669</t>
  </si>
  <si>
    <t>Alice-Suzanne Lambert</t>
  </si>
  <si>
    <t>44, boulevard Raymond Fernandes</t>
  </si>
  <si>
    <t>CLI90532</t>
  </si>
  <si>
    <t>Madeleine Lamy-Imbert</t>
  </si>
  <si>
    <t>rue Pages</t>
  </si>
  <si>
    <t>Bagneux</t>
  </si>
  <si>
    <t>CLI54412</t>
  </si>
  <si>
    <t>Philippe Lévêque-Coste</t>
  </si>
  <si>
    <t>72, chemin de Perrier</t>
  </si>
  <si>
    <t>Mesnil-Aubry</t>
  </si>
  <si>
    <t>CLI08886</t>
  </si>
  <si>
    <t>Antoine Millet</t>
  </si>
  <si>
    <t>1, chemin Blot</t>
  </si>
  <si>
    <t>Schalbach</t>
  </si>
  <si>
    <t>CLI45162</t>
  </si>
  <si>
    <t>Élodie Leduc</t>
  </si>
  <si>
    <t>98, rue Boulay</t>
  </si>
  <si>
    <t>Moussey</t>
  </si>
  <si>
    <t>CLI62184</t>
  </si>
  <si>
    <t>Claudine Reynaud</t>
  </si>
  <si>
    <t>avenue Marguerite Fischer</t>
  </si>
  <si>
    <t>Épernay</t>
  </si>
  <si>
    <t>CLI25279</t>
  </si>
  <si>
    <t>Vincent Rey</t>
  </si>
  <si>
    <t>10, rue Nicolas Rossi</t>
  </si>
  <si>
    <t>Pfastatt</t>
  </si>
  <si>
    <t>CLI02678</t>
  </si>
  <si>
    <t>Vincent Hervé</t>
  </si>
  <si>
    <t>12, rue Hubert</t>
  </si>
  <si>
    <t>Tombe</t>
  </si>
  <si>
    <t>CLI91338</t>
  </si>
  <si>
    <t>Christophe du Le Roux</t>
  </si>
  <si>
    <t>31, chemin Baudry</t>
  </si>
  <si>
    <t>Uffholtz</t>
  </si>
  <si>
    <t>CLI74989</t>
  </si>
  <si>
    <t>Alexandrie Muller</t>
  </si>
  <si>
    <t>180, avenue Dufour</t>
  </si>
  <si>
    <t>Annelles</t>
  </si>
  <si>
    <t>CLI38471</t>
  </si>
  <si>
    <t>Patrick Allain</t>
  </si>
  <si>
    <t>rue Thierry Carpentier</t>
  </si>
  <si>
    <t>Trois-Puits</t>
  </si>
  <si>
    <t>CLI04519</t>
  </si>
  <si>
    <t>Audrey Perrot du Perrot</t>
  </si>
  <si>
    <t>38, rue de Allard</t>
  </si>
  <si>
    <t>Krautwiller</t>
  </si>
  <si>
    <t>CLI16656</t>
  </si>
  <si>
    <t>Henri Dumas</t>
  </si>
  <si>
    <t>21, boulevard Pineau</t>
  </si>
  <si>
    <t>Baillet-en-France</t>
  </si>
  <si>
    <t>CLI27781</t>
  </si>
  <si>
    <t>Victoire Royer</t>
  </si>
  <si>
    <t>226, chemin de Boutin</t>
  </si>
  <si>
    <t>Bologne</t>
  </si>
  <si>
    <t>CLI99748</t>
  </si>
  <si>
    <t>Corinne Pires de la Bertin</t>
  </si>
  <si>
    <t>4, rue Goncalves</t>
  </si>
  <si>
    <t>Maizières-lès-Metz</t>
  </si>
  <si>
    <t>CLI08022</t>
  </si>
  <si>
    <t>Rémy Lelièvre</t>
  </si>
  <si>
    <t>chemin Tessier</t>
  </si>
  <si>
    <t>Domrémy-la-Pucelle</t>
  </si>
  <si>
    <t>CLI30253</t>
  </si>
  <si>
    <t>Constance Guérin</t>
  </si>
  <si>
    <t>4, boulevard Bouchet</t>
  </si>
  <si>
    <t>Wœlfling-lès-Sarreguemines</t>
  </si>
  <si>
    <t>CLI73607</t>
  </si>
  <si>
    <t>Matthieu Payet-Fabre</t>
  </si>
  <si>
    <t>393, rue Pichon</t>
  </si>
  <si>
    <t>Orschwihr</t>
  </si>
  <si>
    <t>CLI45135</t>
  </si>
  <si>
    <t>Élodie Sauvage</t>
  </si>
  <si>
    <t>91, chemin Arnaude Normand</t>
  </si>
  <si>
    <t>Queudes</t>
  </si>
  <si>
    <t>CLI43459</t>
  </si>
  <si>
    <t>Eugène Paul</t>
  </si>
  <si>
    <t>avenue Frédéric Benard</t>
  </si>
  <si>
    <t>Clayeures</t>
  </si>
  <si>
    <t>CLI00994</t>
  </si>
  <si>
    <t>Joseph Munoz</t>
  </si>
  <si>
    <t>1, chemin de Chauvin</t>
  </si>
  <si>
    <t>Domèvre-sur-Durbion</t>
  </si>
  <si>
    <t>CLI85445</t>
  </si>
  <si>
    <t>Mathilde Brunet</t>
  </si>
  <si>
    <t>50, rue Charles Gosselin</t>
  </si>
  <si>
    <t>Ennery</t>
  </si>
  <si>
    <t>CLI81665</t>
  </si>
  <si>
    <t>Gabrielle Petit</t>
  </si>
  <si>
    <t>5, chemin Barbe</t>
  </si>
  <si>
    <t>Mareuil-le-Port</t>
  </si>
  <si>
    <t>CLI15985</t>
  </si>
  <si>
    <t>Xavier du Reynaud</t>
  </si>
  <si>
    <t>40, avenue de Lagarde</t>
  </si>
  <si>
    <t>Étraye</t>
  </si>
  <si>
    <t>CLI56929</t>
  </si>
  <si>
    <t>Julie Rossi</t>
  </si>
  <si>
    <t>23, chemin René Lefebvre</t>
  </si>
  <si>
    <t>Albestroff</t>
  </si>
  <si>
    <t>CLI64550</t>
  </si>
  <si>
    <t>Benjamin Dupont</t>
  </si>
  <si>
    <t>305, rue Verdier</t>
  </si>
  <si>
    <t>Brécy-Brières</t>
  </si>
  <si>
    <t>CLI64353</t>
  </si>
  <si>
    <t>Augustin Carpentier</t>
  </si>
  <si>
    <t>8, rue Dumont</t>
  </si>
  <si>
    <t>Saint-Julien-les-Villas</t>
  </si>
  <si>
    <t>CLI49476</t>
  </si>
  <si>
    <t>Adrien-Guy Alves</t>
  </si>
  <si>
    <t>7, rue de Chauvet</t>
  </si>
  <si>
    <t>Beauvoir</t>
  </si>
  <si>
    <t>CLI94035</t>
  </si>
  <si>
    <t>Astrid Guillou</t>
  </si>
  <si>
    <t>chemin Leclerc</t>
  </si>
  <si>
    <t>Rumigny</t>
  </si>
  <si>
    <t>CLI60885</t>
  </si>
  <si>
    <t>Noël-Jean Lopez</t>
  </si>
  <si>
    <t>43, boulevard Thomas Clément</t>
  </si>
  <si>
    <t>Buschwiller</t>
  </si>
  <si>
    <t>CLI57662</t>
  </si>
  <si>
    <t>Noël Cousin</t>
  </si>
  <si>
    <t>701, rue de Barbe</t>
  </si>
  <si>
    <t>Moncel-sur-Seille</t>
  </si>
  <si>
    <t>CLI32984</t>
  </si>
  <si>
    <t>Capucine Rousset</t>
  </si>
  <si>
    <t>2, rue de Vincent</t>
  </si>
  <si>
    <t>Gastins</t>
  </si>
  <si>
    <t>CLI38098</t>
  </si>
  <si>
    <t>Michel-Jacques Rousseau</t>
  </si>
  <si>
    <t>rue Noël</t>
  </si>
  <si>
    <t>Saint-Just-en-Brie</t>
  </si>
  <si>
    <t>CLI87809</t>
  </si>
  <si>
    <t>Nicolas Lacroix</t>
  </si>
  <si>
    <t>1, avenue Denis Berthelot</t>
  </si>
  <si>
    <t>Labeuville</t>
  </si>
  <si>
    <t>CLI99370</t>
  </si>
  <si>
    <t>Marine de Lucas</t>
  </si>
  <si>
    <t>774, boulevard Albert</t>
  </si>
  <si>
    <t>Boult-aux-Bois</t>
  </si>
  <si>
    <t>CLI02681</t>
  </si>
  <si>
    <t>Bertrand-Xavier Fernandez</t>
  </si>
  <si>
    <t>22, boulevard Chevallier</t>
  </si>
  <si>
    <t>Vivier-au-Court</t>
  </si>
  <si>
    <t>CLI39124</t>
  </si>
  <si>
    <t>Roger Gay</t>
  </si>
  <si>
    <t>7, rue Alice Renaud</t>
  </si>
  <si>
    <t>Darney</t>
  </si>
  <si>
    <t>CLI90767</t>
  </si>
  <si>
    <t>Anastasie Grenier-Charrier</t>
  </si>
  <si>
    <t>12, rue Matthieu Leclerc</t>
  </si>
  <si>
    <t>Oberdorf-Spachbach</t>
  </si>
  <si>
    <t>CLI42876</t>
  </si>
  <si>
    <t>Lucie Hubert</t>
  </si>
  <si>
    <t>37, chemin de Texier</t>
  </si>
  <si>
    <t>Strueth</t>
  </si>
  <si>
    <t>CLI49504</t>
  </si>
  <si>
    <t>Jeanne Carre-Fernandez</t>
  </si>
  <si>
    <t>2, chemin Jérôme Teixeira</t>
  </si>
  <si>
    <t>Signy-Montlibert</t>
  </si>
  <si>
    <t>CLI62228</t>
  </si>
  <si>
    <t>Louis du Klein</t>
  </si>
  <si>
    <t>763, rue de Germain</t>
  </si>
  <si>
    <t>Deneuvre</t>
  </si>
  <si>
    <t>CLI43302</t>
  </si>
  <si>
    <t>Rémy Roy-Bertin</t>
  </si>
  <si>
    <t>avenue de Delannoy</t>
  </si>
  <si>
    <t>Breitenau</t>
  </si>
  <si>
    <t>CLI09426</t>
  </si>
  <si>
    <t>Christophe Maillet-Chauveau</t>
  </si>
  <si>
    <t>15, boulevard Laetitia Legros</t>
  </si>
  <si>
    <t>Celles-en-Bassigny</t>
  </si>
  <si>
    <t>Christine Masson</t>
  </si>
  <si>
    <t>avenue de Jacquet</t>
  </si>
  <si>
    <t>Saint-Dié-des-Vosges</t>
  </si>
  <si>
    <t>CLI82779</t>
  </si>
  <si>
    <t>Agathe Merle</t>
  </si>
  <si>
    <t>811, chemin Boutin</t>
  </si>
  <si>
    <t>Arrancy-sur-Crusne</t>
  </si>
  <si>
    <t>CLI62333</t>
  </si>
  <si>
    <t>Emmanuelle Hamel du Paris</t>
  </si>
  <si>
    <t>rue Philippe Hervé</t>
  </si>
  <si>
    <t>Andelot-Blancheville</t>
  </si>
  <si>
    <t>CLI78263</t>
  </si>
  <si>
    <t>Adrien Launay</t>
  </si>
  <si>
    <t>34, avenue Matthieu Blanchet</t>
  </si>
  <si>
    <t>Wisches</t>
  </si>
  <si>
    <t>CLI86744</t>
  </si>
  <si>
    <t>Théophile-Luc Riou</t>
  </si>
  <si>
    <t>rue Gilbert Colin</t>
  </si>
  <si>
    <t>Colombé-la-Fosse</t>
  </si>
  <si>
    <t>CLI91910</t>
  </si>
  <si>
    <t>Thierry de Lebrun</t>
  </si>
  <si>
    <t>2, rue Ferrand</t>
  </si>
  <si>
    <t>Fleury-la-Rivière</t>
  </si>
  <si>
    <t>CLI78558</t>
  </si>
  <si>
    <t>Marie Bailly-Wagner</t>
  </si>
  <si>
    <t>4, avenue Frédéric Roux</t>
  </si>
  <si>
    <t>Dombrot-le-Sec</t>
  </si>
  <si>
    <t>CLI61351</t>
  </si>
  <si>
    <t>Frédéric Bodin</t>
  </si>
  <si>
    <t>rue Lesage</t>
  </si>
  <si>
    <t>Saint-Germain-Laxis</t>
  </si>
  <si>
    <t>CLI76996</t>
  </si>
  <si>
    <t>Diane Gauthier</t>
  </si>
  <si>
    <t>27, chemin de Marques</t>
  </si>
  <si>
    <t>Moncourt</t>
  </si>
  <si>
    <t>CLI38925</t>
  </si>
  <si>
    <t>Virginie Langlois</t>
  </si>
  <si>
    <t>7, rue Benjamin Guibert</t>
  </si>
  <si>
    <t>Courgent</t>
  </si>
  <si>
    <t>ELF046183</t>
  </si>
  <si>
    <t>LZC873737</t>
  </si>
  <si>
    <t>SQW627036</t>
  </si>
  <si>
    <t>LEH490374</t>
  </si>
  <si>
    <t>RWX755353</t>
  </si>
  <si>
    <t>SGZ014048</t>
  </si>
  <si>
    <t>DAO010030</t>
  </si>
  <si>
    <t>ZME009971</t>
  </si>
  <si>
    <t>IDG221852</t>
  </si>
  <si>
    <t>WWX108635</t>
  </si>
  <si>
    <t>RUL064803</t>
  </si>
  <si>
    <t>LRH261624</t>
  </si>
  <si>
    <t>FQP671896</t>
  </si>
  <si>
    <t>IQH385603</t>
  </si>
  <si>
    <t>UTJ586013</t>
  </si>
  <si>
    <t>ADH464767</t>
  </si>
  <si>
    <t>EBF064847</t>
  </si>
  <si>
    <t>ZHA053687</t>
  </si>
  <si>
    <t>ONN649553</t>
  </si>
  <si>
    <t>GXA248099</t>
  </si>
  <si>
    <t>YMW068516</t>
  </si>
  <si>
    <t>MFX304147</t>
  </si>
  <si>
    <t>RDX561927</t>
  </si>
  <si>
    <t>JEF001759</t>
  </si>
  <si>
    <t>SLT028056</t>
  </si>
  <si>
    <t>TYB058775</t>
  </si>
  <si>
    <t>BXP670921</t>
  </si>
  <si>
    <t>QQP498746</t>
  </si>
  <si>
    <t>MQK350162</t>
  </si>
  <si>
    <t>PCO508678</t>
  </si>
  <si>
    <t>LKF670312</t>
  </si>
  <si>
    <t>EEG350813</t>
  </si>
  <si>
    <t>KJG387284</t>
  </si>
  <si>
    <t>HRO420906</t>
  </si>
  <si>
    <t>ELS878899</t>
  </si>
  <si>
    <t>EAX235382</t>
  </si>
  <si>
    <t>JWL311749</t>
  </si>
  <si>
    <t>YXS975915</t>
  </si>
  <si>
    <t>MES623737</t>
  </si>
  <si>
    <t>FMU649516</t>
  </si>
  <si>
    <t>BCE865764</t>
  </si>
  <si>
    <t>CCM403495</t>
  </si>
  <si>
    <t>BGL075646</t>
  </si>
  <si>
    <t>GKU601039</t>
  </si>
  <si>
    <t>LJY794039</t>
  </si>
  <si>
    <t>WQO323297</t>
  </si>
  <si>
    <t>DQA241422</t>
  </si>
  <si>
    <t>HGV799888</t>
  </si>
  <si>
    <t>FBA952495</t>
  </si>
  <si>
    <t>DTH778806</t>
  </si>
  <si>
    <t>VOJ842096</t>
  </si>
  <si>
    <t>KRF072355</t>
  </si>
  <si>
    <t>FTS779096</t>
  </si>
  <si>
    <t>ISL918521</t>
  </si>
  <si>
    <t>FSD663559</t>
  </si>
  <si>
    <t>LTQ715935</t>
  </si>
  <si>
    <t>ATD618138</t>
  </si>
  <si>
    <t>WWE341398</t>
  </si>
  <si>
    <t>YHH658823</t>
  </si>
  <si>
    <t>LAC475952</t>
  </si>
  <si>
    <t>RCS539911</t>
  </si>
  <si>
    <t>ECL735166</t>
  </si>
  <si>
    <t>JHA430293</t>
  </si>
  <si>
    <t>CXQ337531</t>
  </si>
  <si>
    <t>QGD236727</t>
  </si>
  <si>
    <t>FAQ143257</t>
  </si>
  <si>
    <t>TRV319114</t>
  </si>
  <si>
    <t>OXP748721</t>
  </si>
  <si>
    <t>TCO442379</t>
  </si>
  <si>
    <t>YCY709947</t>
  </si>
  <si>
    <t>JNN632449</t>
  </si>
  <si>
    <t>JGG784392</t>
  </si>
  <si>
    <t>HBE263746</t>
  </si>
  <si>
    <t>JNG675084</t>
  </si>
  <si>
    <t>LLB101618</t>
  </si>
  <si>
    <t>NJB188614</t>
  </si>
  <si>
    <t>NVM759169</t>
  </si>
  <si>
    <t>YRU344560</t>
  </si>
  <si>
    <t>CQC100408</t>
  </si>
  <si>
    <t>MMT713400</t>
  </si>
  <si>
    <t>PMD079875</t>
  </si>
  <si>
    <t>QTH168621</t>
  </si>
  <si>
    <t>ABO585591</t>
  </si>
  <si>
    <t>PQZ981294</t>
  </si>
  <si>
    <t>USU942699</t>
  </si>
  <si>
    <t>BSN378804</t>
  </si>
  <si>
    <t>BIS096477</t>
  </si>
  <si>
    <t>WAQ520363</t>
  </si>
  <si>
    <t>VJZ479769</t>
  </si>
  <si>
    <t>WPU150745</t>
  </si>
  <si>
    <t>AUA104521</t>
  </si>
  <si>
    <t>JYT103949</t>
  </si>
  <si>
    <t>TKW913052</t>
  </si>
  <si>
    <t>CXO686219</t>
  </si>
  <si>
    <t>XND828958</t>
  </si>
  <si>
    <t>GCG583200</t>
  </si>
  <si>
    <t>NRQ419418</t>
  </si>
  <si>
    <t>NUR353533</t>
  </si>
  <si>
    <t>FSE406474</t>
  </si>
  <si>
    <t>HRP276894</t>
  </si>
  <si>
    <t>BFE326680</t>
  </si>
  <si>
    <t>IQM846182</t>
  </si>
  <si>
    <t>AKS645074</t>
  </si>
  <si>
    <t>FQF222415</t>
  </si>
  <si>
    <t>TVM376891</t>
  </si>
  <si>
    <t>YVQ821419</t>
  </si>
  <si>
    <t>TGW865355</t>
  </si>
  <si>
    <t>TQY958050</t>
  </si>
  <si>
    <t>XEA611566</t>
  </si>
  <si>
    <t>JGN450821</t>
  </si>
  <si>
    <t>IMP651636</t>
  </si>
  <si>
    <t>BGK081752</t>
  </si>
  <si>
    <t>KRD405466</t>
  </si>
  <si>
    <t>LTX859461</t>
  </si>
  <si>
    <t>ZLL476760</t>
  </si>
  <si>
    <t>AMA744454</t>
  </si>
  <si>
    <t>HFO702002</t>
  </si>
  <si>
    <t>NSR272781</t>
  </si>
  <si>
    <t>PGP926520</t>
  </si>
  <si>
    <t>HKW900331</t>
  </si>
  <si>
    <t>FZI309336</t>
  </si>
  <si>
    <t>DIP469321</t>
  </si>
  <si>
    <t>WBD721240</t>
  </si>
  <si>
    <t>GMM346631</t>
  </si>
  <si>
    <t>WYZ583857</t>
  </si>
  <si>
    <t>VMT421499</t>
  </si>
  <si>
    <t>SOS680941</t>
  </si>
  <si>
    <t>MKV834263</t>
  </si>
  <si>
    <t>NNX774320</t>
  </si>
  <si>
    <t>KAN896463</t>
  </si>
  <si>
    <t>DRP129967</t>
  </si>
  <si>
    <t>GPD183170</t>
  </si>
  <si>
    <t>HMC794439</t>
  </si>
  <si>
    <t>RUX894907</t>
  </si>
  <si>
    <t>QNY245801</t>
  </si>
  <si>
    <t>YNB378994</t>
  </si>
  <si>
    <t>PKK711696</t>
  </si>
  <si>
    <t>VDS832017</t>
  </si>
  <si>
    <t>ESA830016</t>
  </si>
  <si>
    <t>MXQ621026</t>
  </si>
  <si>
    <t>LDK851778</t>
  </si>
  <si>
    <t>ERW348341</t>
  </si>
  <si>
    <t>DVH919346</t>
  </si>
  <si>
    <t>VSA781942</t>
  </si>
  <si>
    <t>PGU659697</t>
  </si>
  <si>
    <t>DOL542350</t>
  </si>
  <si>
    <t>SKH238457</t>
  </si>
  <si>
    <t>QPY341355</t>
  </si>
  <si>
    <t>WHS847963</t>
  </si>
  <si>
    <t>BTB608209</t>
  </si>
  <si>
    <t>SBV154839</t>
  </si>
  <si>
    <t>EBK394639</t>
  </si>
  <si>
    <t>AIU461617</t>
  </si>
  <si>
    <t>OHA221652</t>
  </si>
  <si>
    <t>GVE622525</t>
  </si>
  <si>
    <t>ZIQ106032</t>
  </si>
  <si>
    <t>VEM683448</t>
  </si>
  <si>
    <t>LIG200285</t>
  </si>
  <si>
    <t>VPN503988</t>
  </si>
  <si>
    <t>PYF460508</t>
  </si>
  <si>
    <t>AIZ847185</t>
  </si>
  <si>
    <t>MZD559865</t>
  </si>
  <si>
    <t>BEU913960</t>
  </si>
  <si>
    <t>UWR505651</t>
  </si>
  <si>
    <t>FQD802478</t>
  </si>
  <si>
    <t>XBO744040</t>
  </si>
  <si>
    <t>QQB204198</t>
  </si>
  <si>
    <t>TAG358881</t>
  </si>
  <si>
    <t>ZFY771025</t>
  </si>
  <si>
    <t>CVZ145492</t>
  </si>
  <si>
    <t>BQR361090</t>
  </si>
  <si>
    <t>CQF919984</t>
  </si>
  <si>
    <t>KQF573866</t>
  </si>
  <si>
    <t>VJD012872</t>
  </si>
  <si>
    <t>KPV444747</t>
  </si>
  <si>
    <t>VSE628527</t>
  </si>
  <si>
    <t>EHB967867</t>
  </si>
  <si>
    <t>WQD108137</t>
  </si>
  <si>
    <t>HTJ919637</t>
  </si>
  <si>
    <t>ZJB095217</t>
  </si>
  <si>
    <t>HOU359359</t>
  </si>
  <si>
    <t>FKS016370</t>
  </si>
  <si>
    <t>ADE243446</t>
  </si>
  <si>
    <t>IHC648489</t>
  </si>
  <si>
    <t>RUY611832</t>
  </si>
  <si>
    <t>VUJ442783</t>
  </si>
  <si>
    <t>FQY786868</t>
  </si>
  <si>
    <t>EKU004209</t>
  </si>
  <si>
    <t>UKB096449</t>
  </si>
  <si>
    <t>LFU007537</t>
  </si>
  <si>
    <t>MLD992629</t>
  </si>
  <si>
    <t>HZM028308</t>
  </si>
  <si>
    <t>FZO093326</t>
  </si>
  <si>
    <t>KHE446108</t>
  </si>
  <si>
    <t>ZJF733890</t>
  </si>
  <si>
    <t>OBC826213</t>
  </si>
  <si>
    <t>GHJ386331</t>
  </si>
  <si>
    <t>SDE286305</t>
  </si>
  <si>
    <t>ONE433354</t>
  </si>
  <si>
    <t>HXM290782</t>
  </si>
  <si>
    <t>VPS783782</t>
  </si>
  <si>
    <t>HNB159808</t>
  </si>
  <si>
    <t>OVT586511</t>
  </si>
  <si>
    <t>JVN621239</t>
  </si>
  <si>
    <t>LEW921769</t>
  </si>
  <si>
    <t>ZHO056978</t>
  </si>
  <si>
    <t>TOY222465</t>
  </si>
  <si>
    <t>CEX391927</t>
  </si>
  <si>
    <t>ALA868363</t>
  </si>
  <si>
    <t>LTB567766</t>
  </si>
  <si>
    <t>AHM571192</t>
  </si>
  <si>
    <t>KDC596750</t>
  </si>
  <si>
    <t>JEQ033306</t>
  </si>
  <si>
    <t>STV539450</t>
  </si>
  <si>
    <t>SSF299160</t>
  </si>
  <si>
    <t>ODF424266</t>
  </si>
  <si>
    <t>VHS370321</t>
  </si>
  <si>
    <t>USV792926</t>
  </si>
  <si>
    <t>RUW108313</t>
  </si>
  <si>
    <t>GIQ349413</t>
  </si>
  <si>
    <t>PXJ558234</t>
  </si>
  <si>
    <t>NXT980818</t>
  </si>
  <si>
    <t>ORR402733</t>
  </si>
  <si>
    <t>YEF676798</t>
  </si>
  <si>
    <t>AYD242450</t>
  </si>
  <si>
    <t>ALP647049</t>
  </si>
  <si>
    <t>KPD106360</t>
  </si>
  <si>
    <t>IVW824957</t>
  </si>
  <si>
    <t>PCP266019</t>
  </si>
  <si>
    <t>KEX468011</t>
  </si>
  <si>
    <t>CDO542546</t>
  </si>
  <si>
    <t>CYV630023</t>
  </si>
  <si>
    <t>JZO298990</t>
  </si>
  <si>
    <t>DYU925516</t>
  </si>
  <si>
    <t>OIQ970162</t>
  </si>
  <si>
    <t>LYM631292</t>
  </si>
  <si>
    <t>FOH736278</t>
  </si>
  <si>
    <t>LFO829961</t>
  </si>
  <si>
    <t>GNK076477</t>
  </si>
  <si>
    <t>GXY794917</t>
  </si>
  <si>
    <t>VNV499057</t>
  </si>
  <si>
    <t>IJV391164</t>
  </si>
  <si>
    <t>GXV740066</t>
  </si>
  <si>
    <t>YCM804626</t>
  </si>
  <si>
    <t>ZYS439776</t>
  </si>
  <si>
    <t>JEZ479951</t>
  </si>
  <si>
    <t>SMK549852</t>
  </si>
  <si>
    <t>JUA085338</t>
  </si>
  <si>
    <t>CCS609929</t>
  </si>
  <si>
    <t>JSH371067</t>
  </si>
  <si>
    <t>Prix HT</t>
  </si>
  <si>
    <t>Prix TTC</t>
  </si>
  <si>
    <t>Prix Unit</t>
  </si>
  <si>
    <t>montant total HT</t>
  </si>
  <si>
    <t>montant total TTC</t>
  </si>
  <si>
    <t>coût total</t>
  </si>
  <si>
    <t>Bénéfice</t>
  </si>
  <si>
    <t>Total achats</t>
  </si>
  <si>
    <t>Etat traitement</t>
  </si>
  <si>
    <t>AQG379063</t>
  </si>
  <si>
    <t>AQO450293</t>
  </si>
  <si>
    <t>BGR417696</t>
  </si>
  <si>
    <t>BMC554283</t>
  </si>
  <si>
    <t>BVD773356</t>
  </si>
  <si>
    <t>CET020457</t>
  </si>
  <si>
    <t>CMP508492</t>
  </si>
  <si>
    <t>DDL738707</t>
  </si>
  <si>
    <t>DEG864363</t>
  </si>
  <si>
    <t>DSA493921</t>
  </si>
  <si>
    <t>EDS424499</t>
  </si>
  <si>
    <t>FKU535663</t>
  </si>
  <si>
    <t>FRN916302</t>
  </si>
  <si>
    <t>GJN037965</t>
  </si>
  <si>
    <t>HAW706438</t>
  </si>
  <si>
    <t>HGO344382</t>
  </si>
  <si>
    <t>HVG965120</t>
  </si>
  <si>
    <t>IHD637778</t>
  </si>
  <si>
    <t>KJD743061</t>
  </si>
  <si>
    <t>LJD064918</t>
  </si>
  <si>
    <t>LPU971878</t>
  </si>
  <si>
    <t>MBB051638</t>
  </si>
  <si>
    <t>MIV617096</t>
  </si>
  <si>
    <t>MMC231264</t>
  </si>
  <si>
    <t>MMG492808</t>
  </si>
  <si>
    <t>MST682940</t>
  </si>
  <si>
    <t>NJH358142</t>
  </si>
  <si>
    <t>NJI842820</t>
  </si>
  <si>
    <t>ORV252007</t>
  </si>
  <si>
    <t>OSI304431</t>
  </si>
  <si>
    <t>PNT074094</t>
  </si>
  <si>
    <t>QGX353396</t>
  </si>
  <si>
    <t>QMD138258</t>
  </si>
  <si>
    <t>QPE170858</t>
  </si>
  <si>
    <t>QUA625045</t>
  </si>
  <si>
    <t>RRW202107</t>
  </si>
  <si>
    <t>RZV947649</t>
  </si>
  <si>
    <t>SFW327521</t>
  </si>
  <si>
    <t>SHG984833</t>
  </si>
  <si>
    <t>TNC081196</t>
  </si>
  <si>
    <t>UHT099503</t>
  </si>
  <si>
    <t>VFT193029</t>
  </si>
  <si>
    <t>VLB979980</t>
  </si>
  <si>
    <t>VOS180542</t>
  </si>
  <si>
    <t>WOY502564</t>
  </si>
  <si>
    <t>XDL124222</t>
  </si>
  <si>
    <t>Stock mis à jour</t>
  </si>
  <si>
    <t>Nom produit</t>
  </si>
  <si>
    <t>Niveau</t>
  </si>
  <si>
    <t>Points</t>
  </si>
  <si>
    <t xml:space="preserve">Platinium </t>
  </si>
  <si>
    <t>Gold</t>
  </si>
  <si>
    <t>Silver</t>
  </si>
  <si>
    <t>Bronze</t>
  </si>
  <si>
    <t>Niveau avec Si (alternative)</t>
  </si>
  <si>
    <t>Total général</t>
  </si>
  <si>
    <t>Catégories</t>
  </si>
  <si>
    <t>Somme TTC</t>
  </si>
  <si>
    <t>Nombre de Produit</t>
  </si>
  <si>
    <t>&lt;5</t>
  </si>
  <si>
    <t>&gt;505</t>
  </si>
  <si>
    <t>5-55</t>
  </si>
  <si>
    <t>55-105</t>
  </si>
  <si>
    <t>105-155</t>
  </si>
  <si>
    <t>155-205</t>
  </si>
  <si>
    <t>205-255</t>
  </si>
  <si>
    <t>255-305</t>
  </si>
  <si>
    <t>305-355</t>
  </si>
  <si>
    <t>355-405</t>
  </si>
  <si>
    <t>405-455</t>
  </si>
  <si>
    <t>Somme de Prix coûtant</t>
  </si>
  <si>
    <t>Somme de Quantité</t>
  </si>
  <si>
    <t>%  Prix HT</t>
  </si>
  <si>
    <t>Annulée</t>
  </si>
  <si>
    <t>OK</t>
  </si>
  <si>
    <t>Retard</t>
  </si>
  <si>
    <t>sept</t>
  </si>
  <si>
    <t>oct</t>
  </si>
  <si>
    <t>Somme de Bénéfice</t>
  </si>
  <si>
    <t>Nbr Cmds</t>
  </si>
  <si>
    <t>Etat</t>
  </si>
  <si>
    <t>Mois</t>
  </si>
  <si>
    <t>Fournisseurs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</si>
</sst>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€&quot;_ ;_ * \(#,##0.00\)\ &quot;€&quot;_ ;_ * &quot;-&quot;??_)\ &quot;€&quot;_ ;_ @_ 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9" fontId="0" fillId="0" borderId="0" xfId="2" applyFont="1"/>
    <xf numFmtId="0" fontId="2" fillId="0" borderId="0" xfId="0" applyFont="1"/>
    <xf numFmtId="9" fontId="2" fillId="0" borderId="0" xfId="2" applyFont="1"/>
    <xf numFmtId="44" fontId="2" fillId="0" borderId="0" xfId="1" applyFont="1"/>
    <xf numFmtId="44" fontId="0" fillId="0" borderId="0" xfId="1" applyFont="1"/>
    <xf numFmtId="44" fontId="0" fillId="0" borderId="0" xfId="0" applyNumberFormat="1"/>
    <xf numFmtId="2" fontId="0" fillId="0" borderId="0" xfId="0" applyNumberFormat="1"/>
    <xf numFmtId="1" fontId="2" fillId="0" borderId="0" xfId="0" applyNumberFormat="1" applyFont="1"/>
    <xf numFmtId="1" fontId="0" fillId="0" borderId="0" xfId="0" applyNumberFormat="1"/>
    <xf numFmtId="14" fontId="0" fillId="0" borderId="0" xfId="0" applyNumberFormat="1"/>
    <xf numFmtId="14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0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 vertical="center" wrapText="1"/>
    </xf>
    <xf numFmtId="44" fontId="0" fillId="0" borderId="0" xfId="0" applyNumberFormat="1" applyAlignment="1">
      <alignment horizontal="left"/>
    </xf>
  </cellXfs>
  <cellStyles count="3">
    <cellStyle name="Monétaire" xfId="1" builtinId="4"/>
    <cellStyle name="Normal" xfId="0" builtinId="0"/>
    <cellStyle name="Pourcentage" xfId="2" builtinId="5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numFmt numFmtId="34" formatCode="_ * #,##0.00_)\ &quot;€&quot;_ ;_ * \(#,##0.00\)\ &quot;€&quot;_ ;_ * &quot;-&quot;??_)\ &quot;€&quot;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numFmt numFmtId="2" formatCode="0.00"/>
    </dxf>
    <dxf>
      <numFmt numFmtId="34" formatCode="_ * #,##0.00_)\ &quot;€&quot;_ ;_ * \(#,##0.00\)\ &quot;€&quot;_ ;_ * &quot;-&quot;??_)\ &quot;€&quot;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numFmt numFmtId="0" formatCode="General"/>
    </dxf>
    <dxf>
      <numFmt numFmtId="19" formatCode="dd/mm/yyyy"/>
    </dxf>
    <dxf>
      <numFmt numFmtId="1" formatCode="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sheetMetadata" Target="metadata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7/relationships/slicerCache" Target="slicerCaches/slicerCache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2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25400</xdr:colOff>
      <xdr:row>2</xdr:row>
      <xdr:rowOff>63500</xdr:rowOff>
    </xdr:from>
    <xdr:to>
      <xdr:col>10</xdr:col>
      <xdr:colOff>203200</xdr:colOff>
      <xdr:row>15</xdr:row>
      <xdr:rowOff>41272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Catégorie">
              <a:extLst>
                <a:ext uri="{FF2B5EF4-FFF2-40B4-BE49-F238E27FC236}">
                  <a16:creationId xmlns:a16="http://schemas.microsoft.com/office/drawing/2014/main" id="{D6AFE27C-5C61-89FD-C541-FE3A17F3365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atégori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251700" y="469900"/>
              <a:ext cx="1828800" cy="261937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5943.046071180557" createdVersion="8" refreshedVersion="8" minRefreshableVersion="3" recordCount="250" xr:uid="{A2B0E1E9-73E6-4144-BFB9-24817CCC8210}">
  <cacheSource type="worksheet">
    <worksheetSource name="TableauCommandes"/>
  </cacheSource>
  <cacheFields count="11">
    <cacheField name="Code" numFmtId="0">
      <sharedItems/>
    </cacheField>
    <cacheField name="Date" numFmtId="14">
      <sharedItems containsSemiMixedTypes="0" containsNonDate="0" containsDate="1" containsString="0" minDate="2025-09-01T00:00:00" maxDate="2025-10-03T00:00:00" count="32">
        <d v="2025-10-02T00:00:00"/>
        <d v="2025-09-15T00:00:00"/>
        <d v="2025-09-21T00:00:00"/>
        <d v="2025-09-22T00:00:00"/>
        <d v="2025-09-20T00:00:00"/>
        <d v="2025-09-04T00:00:00"/>
        <d v="2025-09-25T00:00:00"/>
        <d v="2025-09-18T00:00:00"/>
        <d v="2025-09-23T00:00:00"/>
        <d v="2025-09-29T00:00:00"/>
        <d v="2025-09-12T00:00:00"/>
        <d v="2025-09-17T00:00:00"/>
        <d v="2025-09-06T00:00:00"/>
        <d v="2025-09-11T00:00:00"/>
        <d v="2025-09-03T00:00:00"/>
        <d v="2025-09-14T00:00:00"/>
        <d v="2025-10-01T00:00:00"/>
        <d v="2025-09-08T00:00:00"/>
        <d v="2025-09-13T00:00:00"/>
        <d v="2025-09-10T00:00:00"/>
        <d v="2025-09-01T00:00:00"/>
        <d v="2025-09-27T00:00:00"/>
        <d v="2025-09-24T00:00:00"/>
        <d v="2025-09-07T00:00:00"/>
        <d v="2025-09-02T00:00:00"/>
        <d v="2025-09-19T00:00:00"/>
        <d v="2025-09-09T00:00:00"/>
        <d v="2025-09-16T00:00:00"/>
        <d v="2025-09-30T00:00:00"/>
        <d v="2025-09-05T00:00:00"/>
        <d v="2025-09-28T00:00:00"/>
        <d v="2025-09-26T00:00:00"/>
      </sharedItems>
      <fieldGroup par="10"/>
    </cacheField>
    <cacheField name="Client" numFmtId="0">
      <sharedItems/>
    </cacheField>
    <cacheField name="Statut" numFmtId="0">
      <sharedItems count="4">
        <s v="annulée"/>
        <s v="en traitement"/>
        <s v="en livraison"/>
        <s v="livrée"/>
      </sharedItems>
    </cacheField>
    <cacheField name="montant total HT" numFmtId="44">
      <sharedItems containsSemiMixedTypes="0" containsString="0" containsNumber="1" minValue="5.4" maxValue="868.91000000000008"/>
    </cacheField>
    <cacheField name="montant total TTC" numFmtId="44">
      <sharedItems containsSemiMixedTypes="0" containsString="0" containsNumber="1" minValue="5.6970000000000001" maxValue="1039.5947999999999"/>
    </cacheField>
    <cacheField name="coût total" numFmtId="44">
      <sharedItems containsSemiMixedTypes="0" containsString="0" containsNumber="1" minValue="3.8" maxValue="613.83999999999992"/>
    </cacheField>
    <cacheField name="Bénéfice" numFmtId="44">
      <sharedItems containsSemiMixedTypes="0" containsString="0" containsNumber="1" minValue="1" maxValue="302.83000000000004"/>
    </cacheField>
    <cacheField name="Etat traitement" numFmtId="2">
      <sharedItems count="3">
        <s v="Annulée"/>
        <s v="Retard"/>
        <s v="OK"/>
      </sharedItems>
    </cacheField>
    <cacheField name="Jours (Date)" numFmtId="0" databaseField="0">
      <fieldGroup base="1">
        <rangePr groupBy="days" startDate="2025-09-01T00:00:00" endDate="2025-10-03T00:00:00"/>
        <groupItems count="368">
          <s v="&lt;01/09/2025"/>
          <s v="01-janv"/>
          <s v="02-janv"/>
          <s v="03-janv"/>
          <s v="04-janv"/>
          <s v="05-janv"/>
          <s v="06-janv"/>
          <s v="07-janv"/>
          <s v="08-janv"/>
          <s v="09-janv"/>
          <s v="10-janv"/>
          <s v="11-janv"/>
          <s v="12-janv"/>
          <s v="13-janv"/>
          <s v="14-janv"/>
          <s v="15-janv"/>
          <s v="16-janv"/>
          <s v="17-janv"/>
          <s v="18-janv"/>
          <s v="19-janv"/>
          <s v="20-janv"/>
          <s v="21-janv"/>
          <s v="22-janv"/>
          <s v="23-janv"/>
          <s v="24-janv"/>
          <s v="25-janv"/>
          <s v="26-janv"/>
          <s v="27-janv"/>
          <s v="28-janv"/>
          <s v="29-janv"/>
          <s v="30-janv"/>
          <s v="31-janv"/>
          <s v="01-févr"/>
          <s v="02-févr"/>
          <s v="03-févr"/>
          <s v="04-févr"/>
          <s v="05-févr"/>
          <s v="06-févr"/>
          <s v="07-févr"/>
          <s v="08-févr"/>
          <s v="09-févr"/>
          <s v="10-févr"/>
          <s v="11-févr"/>
          <s v="12-févr"/>
          <s v="13-févr"/>
          <s v="14-févr"/>
          <s v="15-févr"/>
          <s v="16-févr"/>
          <s v="17-févr"/>
          <s v="18-févr"/>
          <s v="19-févr"/>
          <s v="20-févr"/>
          <s v="21-févr"/>
          <s v="22-févr"/>
          <s v="23-févr"/>
          <s v="24-févr"/>
          <s v="25-févr"/>
          <s v="26-févr"/>
          <s v="27-févr"/>
          <s v="28-févr"/>
          <s v="29-févr"/>
          <s v="01-mars"/>
          <s v="02-mars"/>
          <s v="03-mars"/>
          <s v="04-mars"/>
          <s v="05-mars"/>
          <s v="06-mars"/>
          <s v="07-mars"/>
          <s v="08-mars"/>
          <s v="09-mars"/>
          <s v="10-mars"/>
          <s v="11-mars"/>
          <s v="12-mars"/>
          <s v="13-mars"/>
          <s v="14-mars"/>
          <s v="15-mars"/>
          <s v="16-mars"/>
          <s v="17-mars"/>
          <s v="18-mars"/>
          <s v="19-mars"/>
          <s v="20-mars"/>
          <s v="21-mars"/>
          <s v="22-mars"/>
          <s v="23-mars"/>
          <s v="24-mars"/>
          <s v="25-mars"/>
          <s v="26-mars"/>
          <s v="27-mars"/>
          <s v="28-mars"/>
          <s v="29-mars"/>
          <s v="30-mars"/>
          <s v="31-mars"/>
          <s v="01-avr"/>
          <s v="02-avr"/>
          <s v="03-avr"/>
          <s v="04-avr"/>
          <s v="05-avr"/>
          <s v="06-avr"/>
          <s v="07-avr"/>
          <s v="08-avr"/>
          <s v="09-avr"/>
          <s v="10-avr"/>
          <s v="11-avr"/>
          <s v="12-avr"/>
          <s v="13-avr"/>
          <s v="14-avr"/>
          <s v="15-avr"/>
          <s v="16-avr"/>
          <s v="17-avr"/>
          <s v="18-avr"/>
          <s v="19-avr"/>
          <s v="20-avr"/>
          <s v="21-avr"/>
          <s v="22-avr"/>
          <s v="23-avr"/>
          <s v="24-avr"/>
          <s v="25-avr"/>
          <s v="26-avr"/>
          <s v="27-avr"/>
          <s v="28-avr"/>
          <s v="29-avr"/>
          <s v="30-avr"/>
          <s v="01-mai"/>
          <s v="02-mai"/>
          <s v="03-mai"/>
          <s v="04-mai"/>
          <s v="05-mai"/>
          <s v="06-mai"/>
          <s v="07-mai"/>
          <s v="08-mai"/>
          <s v="09-mai"/>
          <s v="10-mai"/>
          <s v="11-mai"/>
          <s v="12-mai"/>
          <s v="13-mai"/>
          <s v="14-mai"/>
          <s v="15-mai"/>
          <s v="16-mai"/>
          <s v="17-mai"/>
          <s v="18-mai"/>
          <s v="19-mai"/>
          <s v="20-mai"/>
          <s v="21-mai"/>
          <s v="22-mai"/>
          <s v="23-mai"/>
          <s v="24-mai"/>
          <s v="25-mai"/>
          <s v="26-mai"/>
          <s v="27-mai"/>
          <s v="28-mai"/>
          <s v="29-mai"/>
          <s v="30-mai"/>
          <s v="31-mai"/>
          <s v="01-juin"/>
          <s v="02-juin"/>
          <s v="03-juin"/>
          <s v="04-juin"/>
          <s v="05-juin"/>
          <s v="06-juin"/>
          <s v="07-juin"/>
          <s v="08-juin"/>
          <s v="09-juin"/>
          <s v="10-juin"/>
          <s v="11-juin"/>
          <s v="12-juin"/>
          <s v="13-juin"/>
          <s v="14-juin"/>
          <s v="15-juin"/>
          <s v="16-juin"/>
          <s v="17-juin"/>
          <s v="18-juin"/>
          <s v="19-juin"/>
          <s v="20-juin"/>
          <s v="21-juin"/>
          <s v="22-juin"/>
          <s v="23-juin"/>
          <s v="24-juin"/>
          <s v="25-juin"/>
          <s v="26-juin"/>
          <s v="27-juin"/>
          <s v="28-juin"/>
          <s v="29-juin"/>
          <s v="30-juin"/>
          <s v="01-juil"/>
          <s v="02-juil"/>
          <s v="03-juil"/>
          <s v="04-juil"/>
          <s v="05-juil"/>
          <s v="06-juil"/>
          <s v="07-juil"/>
          <s v="08-juil"/>
          <s v="09-juil"/>
          <s v="10-juil"/>
          <s v="11-juil"/>
          <s v="12-juil"/>
          <s v="13-juil"/>
          <s v="14-juil"/>
          <s v="15-juil"/>
          <s v="16-juil"/>
          <s v="17-juil"/>
          <s v="18-juil"/>
          <s v="19-juil"/>
          <s v="20-juil"/>
          <s v="21-juil"/>
          <s v="22-juil"/>
          <s v="23-juil"/>
          <s v="24-juil"/>
          <s v="25-juil"/>
          <s v="26-juil"/>
          <s v="27-juil"/>
          <s v="28-juil"/>
          <s v="29-juil"/>
          <s v="30-juil"/>
          <s v="31-juil"/>
          <s v="01-août"/>
          <s v="02-août"/>
          <s v="03-août"/>
          <s v="04-août"/>
          <s v="05-août"/>
          <s v="06-août"/>
          <s v="07-août"/>
          <s v="08-août"/>
          <s v="09-août"/>
          <s v="10-août"/>
          <s v="11-août"/>
          <s v="12-août"/>
          <s v="13-août"/>
          <s v="14-août"/>
          <s v="15-août"/>
          <s v="16-août"/>
          <s v="17-août"/>
          <s v="18-août"/>
          <s v="19-août"/>
          <s v="20-août"/>
          <s v="21-août"/>
          <s v="22-août"/>
          <s v="23-août"/>
          <s v="24-août"/>
          <s v="25-août"/>
          <s v="26-août"/>
          <s v="27-août"/>
          <s v="28-août"/>
          <s v="29-août"/>
          <s v="30-août"/>
          <s v="31-août"/>
          <s v="01-sept"/>
          <s v="02-sept"/>
          <s v="03-sept"/>
          <s v="04-sept"/>
          <s v="05-sept"/>
          <s v="06-sept"/>
          <s v="07-sept"/>
          <s v="08-sept"/>
          <s v="09-sept"/>
          <s v="10-sept"/>
          <s v="11-sept"/>
          <s v="12-sept"/>
          <s v="13-sept"/>
          <s v="14-sept"/>
          <s v="15-sept"/>
          <s v="16-sept"/>
          <s v="17-sept"/>
          <s v="18-sept"/>
          <s v="19-sept"/>
          <s v="20-sept"/>
          <s v="21-sept"/>
          <s v="22-sept"/>
          <s v="23-sept"/>
          <s v="24-sept"/>
          <s v="25-sept"/>
          <s v="26-sept"/>
          <s v="27-sept"/>
          <s v="28-sept"/>
          <s v="29-sept"/>
          <s v="30-sept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éc"/>
          <s v="02-déc"/>
          <s v="03-déc"/>
          <s v="04-déc"/>
          <s v="05-déc"/>
          <s v="06-déc"/>
          <s v="07-déc"/>
          <s v="08-déc"/>
          <s v="09-déc"/>
          <s v="10-déc"/>
          <s v="11-déc"/>
          <s v="12-déc"/>
          <s v="13-déc"/>
          <s v="14-déc"/>
          <s v="15-déc"/>
          <s v="16-déc"/>
          <s v="17-déc"/>
          <s v="18-déc"/>
          <s v="19-déc"/>
          <s v="20-déc"/>
          <s v="21-déc"/>
          <s v="22-déc"/>
          <s v="23-déc"/>
          <s v="24-déc"/>
          <s v="25-déc"/>
          <s v="26-déc"/>
          <s v="27-déc"/>
          <s v="28-déc"/>
          <s v="29-déc"/>
          <s v="30-déc"/>
          <s v="31-déc"/>
          <s v="&gt;03/10/2025"/>
        </groupItems>
      </fieldGroup>
    </cacheField>
    <cacheField name="Mois (Date)" numFmtId="0" databaseField="0">
      <fieldGroup base="1">
        <rangePr groupBy="months" startDate="2025-09-01T00:00:00" endDate="2025-10-03T00:00:00"/>
        <groupItems count="14">
          <s v="&lt;01/09/2025"/>
          <s v="janv"/>
          <s v="févr"/>
          <s v="mars"/>
          <s v="avr"/>
          <s v="mai"/>
          <s v="juin"/>
          <s v="juil"/>
          <s v="août"/>
          <s v="sept"/>
          <s v="oct"/>
          <s v="nov"/>
          <s v="déc"/>
          <s v="&gt;03/10/20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5943.046071296296" createdVersion="8" refreshedVersion="8" minRefreshableVersion="3" recordCount="763" xr:uid="{C947F7E8-EFEA-A545-A330-4E69B9CDDB9A}">
  <cacheSource type="worksheet">
    <worksheetSource name="TableauDetailsCommande"/>
  </cacheSource>
  <cacheFields count="11">
    <cacheField name="Commande" numFmtId="0">
      <sharedItems/>
    </cacheField>
    <cacheField name="Produit" numFmtId="0">
      <sharedItems/>
    </cacheField>
    <cacheField name="Quantité" numFmtId="1">
      <sharedItems containsSemiMixedTypes="0" containsString="0" containsNumber="1" containsInteger="1" minValue="1" maxValue="5"/>
    </cacheField>
    <cacheField name="Prix Unit" numFmtId="44">
      <sharedItems containsSemiMixedTypes="0" containsString="0" containsNumber="1" minValue="2.7" maxValue="135.80000000000001"/>
    </cacheField>
    <cacheField name="Prix HT" numFmtId="44">
      <sharedItems containsSemiMixedTypes="0" containsString="0" containsNumber="1" minValue="2.7" maxValue="679" count="369">
        <n v="10.8"/>
        <n v="162.15"/>
        <n v="17.68"/>
        <n v="15.899999999999999"/>
        <n v="272.7"/>
        <n v="75.08"/>
        <n v="24.4"/>
        <n v="23.96"/>
        <n v="449.56"/>
        <n v="26.52"/>
        <n v="33.71"/>
        <n v="4.63"/>
        <n v="53.72"/>
        <n v="20.76"/>
        <n v="134.30000000000001"/>
        <n v="118.32"/>
        <n v="207.08"/>
        <n v="17.82"/>
        <n v="21.08"/>
        <n v="20"/>
        <n v="9.67"/>
        <n v="31.48"/>
        <n v="111.82"/>
        <n v="29.56"/>
        <n v="89.699999999999989"/>
        <n v="148.71"/>
        <n v="59.6"/>
        <n v="24.68"/>
        <n v="13.32"/>
        <n v="135.12"/>
        <n v="112.39"/>
        <n v="29.58"/>
        <n v="59.16"/>
        <n v="127.52"/>
        <n v="64.86"/>
        <n v="59.74"/>
        <n v="38.68"/>
        <n v="15"/>
        <n v="41.72"/>
        <n v="223.70000000000002"/>
        <n v="239.25"/>
        <n v="26.73"/>
        <n v="41.65"/>
        <n v="149.35"/>
        <n v="20.16"/>
        <n v="165.24"/>
        <n v="224.78"/>
        <n v="31.44"/>
        <n v="65.44"/>
        <n v="146.75"/>
        <n v="37.5"/>
        <n v="70.650000000000006"/>
        <n v="111.5"/>
        <n v="173.13"/>
        <n v="10"/>
        <n v="24"/>
        <n v="561.95000000000005"/>
        <n v="46.449999999999996"/>
        <n v="121.96"/>
        <n v="59.5"/>
        <n v="32"/>
        <n v="89.61"/>
        <n v="13.5"/>
        <n v="5.4"/>
        <n v="14"/>
        <n v="56.52"/>
        <n v="299.75"/>
        <n v="11.73"/>
        <n v="119"/>
        <n v="3.33"/>
        <n v="15.36"/>
        <n v="112.6"/>
        <n v="129.72"/>
        <n v="26.88"/>
        <n v="25"/>
        <n v="99.4"/>
        <n v="236.88"/>
        <n v="6.17"/>
        <n v="124.25"/>
        <n v="159.19999999999999"/>
        <n v="209.45"/>
        <n v="8.1000000000000014"/>
        <n v="42.14"/>
        <n v="79.8"/>
        <n v="28.15"/>
        <n v="187.7"/>
        <n v="286.39999999999998"/>
        <n v="130.80000000000001"/>
        <n v="68.5"/>
        <n v="99.76"/>
        <n v="198.28"/>
        <n v="65.400000000000006"/>
        <n v="49.88"/>
        <n v="139.94999999999999"/>
        <n v="13.57"/>
        <n v="47.95"/>
        <n v="32.72"/>
        <n v="119.6"/>
        <n v="21.28"/>
        <n v="171.25"/>
        <n v="89.48"/>
        <n v="125.67"/>
        <n v="26.96"/>
        <n v="16.78"/>
        <n v="194.56"/>
        <n v="44.339999999999996"/>
        <n v="60.12"/>
        <n v="167.56"/>
        <n v="51.77"/>
        <n v="64.52"/>
        <n v="128.86000000000001"/>
        <n v="31.1"/>
        <n v="47.14"/>
        <n v="56.3"/>
        <n v="14.78"/>
        <n v="35.700000000000003"/>
        <n v="11.42"/>
        <n v="167.73"/>
        <n v="89.4"/>
        <n v="19.55"/>
        <n v="126.42"/>
        <n v="9.59"/>
        <n v="27.99"/>
        <n v="257.72000000000003"/>
        <n v="88.050000000000011"/>
        <n v="11.52"/>
        <n v="89.2"/>
        <n v="26.86"/>
        <n v="22.349999999999998"/>
        <n v="96.78"/>
        <n v="152.44999999999999"/>
        <n v="33.32"/>
        <n v="16"/>
        <n v="30.5"/>
        <n v="64.430000000000007"/>
        <n v="62.2"/>
        <n v="16.66"/>
        <n v="3.91"/>
        <n v="149"/>
        <n v="230.84"/>
        <n v="79.599999999999994"/>
        <n v="3.84"/>
        <n v="297.5"/>
        <n v="206.55"/>
        <n v="240.09"/>
        <n v="41.31"/>
        <n v="29.009999999999998"/>
        <n v="39"/>
        <n v="37.08"/>
        <n v="17.97"/>
        <n v="109.08"/>
        <n v="18.52"/>
        <n v="124.4"/>
        <n v="9.2899999999999991"/>
        <n v="71.2"/>
        <n v="26.349999999999998"/>
        <n v="35.869999999999997"/>
        <n v="115.42"/>
        <n v="26"/>
        <n v="30.49"/>
        <n v="181.14999999999998"/>
        <n v="2.7"/>
        <n v="35.6"/>
        <n v="41.95"/>
        <n v="9.26"/>
        <n v="42"/>
        <n v="50"/>
        <n v="134.22"/>
        <n v="163.5"/>
        <n v="14.100000000000001"/>
        <n v="83.44"/>
        <n v="11.98"/>
        <n v="179.35"/>
        <n v="52"/>
        <n v="5"/>
        <n v="10.73"/>
        <n v="111.96"/>
        <n v="188.56"/>
        <n v="163.62"/>
        <n v="13.89"/>
        <n v="7"/>
        <n v="6"/>
        <n v="322.15000000000003"/>
        <n v="44.6"/>
        <n v="140.75"/>
        <n v="6.72"/>
        <n v="90.08"/>
        <n v="288.55"/>
        <n v="39.799999999999997"/>
        <n v="112.62"/>
        <n v="318.8"/>
        <n v="4.47"/>
        <n v="107.10000000000001"/>
        <n v="104.3"/>
        <n v="33.56"/>
        <n v="243.2"/>
        <n v="119.39999999999999"/>
        <n v="123.93"/>
        <n v="5.3"/>
        <n v="14.16"/>
        <n v="141.42000000000002"/>
        <n v="12.5"/>
        <n v="45.8"/>
        <n v="178.5"/>
        <n v="129.04"/>
        <n v="119.9"/>
        <n v="34.25"/>
        <n v="17.88"/>
        <n v="3.54"/>
        <n v="3.5"/>
        <n v="15.57"/>
        <n v="14.13"/>
        <n v="8"/>
        <n v="84"/>
        <n v="119.48"/>
        <n v="407.40000000000003"/>
        <n v="27.81"/>
        <n v="168.56"/>
        <n v="107.60999999999999"/>
        <n v="235.7"/>
        <n v="19.2"/>
        <n v="75.900000000000006"/>
        <n v="100"/>
        <n v="97.289999999999992"/>
        <n v="4.25"/>
        <n v="22.3"/>
        <n v="258.85000000000002"/>
        <n v="120.24"/>
        <n v="53.400000000000006"/>
        <n v="130.88"/>
        <n v="25.950000000000003"/>
        <n v="5.71"/>
        <n v="7.68"/>
        <n v="91.6"/>
        <n v="59.8"/>
        <n v="13.92"/>
        <n v="180.16"/>
        <n v="84.28"/>
        <n v="106.08"/>
        <n v="6.1"/>
        <n v="40"/>
        <n v="32.43"/>
        <n v="18.509999999999998"/>
        <n v="198.69"/>
        <n v="42.39"/>
        <n v="53.04"/>
        <n v="98.16"/>
        <n v="17"/>
        <n v="103.54"/>
        <n v="21.25"/>
        <n v="279.54999999999995"/>
        <n v="15.64"/>
        <n v="38.36"/>
        <n v="41.89"/>
        <n v="160.06"/>
        <n v="29.8"/>
        <n v="144.91999999999999"/>
        <n v="33.700000000000003"/>
        <n v="88.74"/>
        <n v="178.96"/>
        <n v="15.809999999999999"/>
        <n v="8.5"/>
        <n v="59.12"/>
        <n v="63.76"/>
        <n v="13.48"/>
        <n v="35.64"/>
        <n v="75"/>
        <n v="59.22"/>
        <n v="159.6"/>
        <n v="66.900000000000006"/>
        <n v="101.13"/>
        <n v="7.86"/>
        <n v="25.17"/>
        <n v="21.46"/>
        <n v="17.5"/>
        <n v="28.77"/>
        <n v="17.13"/>
        <n v="107.44"/>
        <n v="22.84"/>
        <n v="99.14"/>
        <n v="42.92"/>
        <n v="10.54"/>
        <n v="23.15"/>
        <n v="134.84"/>
        <n v="199.52"/>
        <n v="32.26"/>
        <n v="9"/>
        <n v="44.74"/>
        <n v="163.6"/>
        <n v="118.44"/>
        <n v="68.699999999999989"/>
        <n v="71.400000000000006"/>
        <n v="5.32"/>
        <n v="400.15"/>
        <n v="27.869999999999997"/>
        <n v="40.71"/>
        <n v="27.14"/>
        <n v="91.47"/>
        <n v="12.2"/>
        <n v="67.849999999999994"/>
        <n v="177.66"/>
        <n v="89"/>
        <n v="101.2"/>
        <n v="10.620000000000001"/>
        <n v="296.10000000000002"/>
        <n v="21.2"/>
        <n v="5.27"/>
        <n v="5.19"/>
        <n v="150.16"/>
        <n v="49.57"/>
        <n v="55.91"/>
        <n v="32.700000000000003"/>
        <n v="105"/>
        <n v="17.7"/>
        <n v="102.75"/>
        <n v="238"/>
        <n v="271.60000000000002"/>
        <n v="212.16"/>
        <n v="83.78"/>
        <n v="19.18"/>
        <n v="48.35"/>
        <n v="50.6"/>
        <n v="265.2"/>
        <n v="25.3"/>
        <n v="18.54"/>
        <n v="4.7"/>
        <n v="247.85"/>
        <n v="12.75"/>
        <n v="57.71"/>
        <n v="108.69"/>
        <n v="168.55"/>
        <n v="15.96"/>
        <n v="679"/>
        <n v="98.100000000000009"/>
        <n v="19.34"/>
        <n v="35.36"/>
        <n v="7.08"/>
        <n v="143.47999999999999"/>
        <n v="44.2"/>
        <n v="149.5"/>
        <n v="37.159999999999997"/>
        <n v="13"/>
        <n v="47.85"/>
        <n v="80.58"/>
        <n v="6.96"/>
        <n v="18.8"/>
        <n v="39.300000000000004"/>
        <n v="143.55000000000001"/>
        <n v="15.74"/>
        <n v="199"/>
        <n v="45.04"/>
        <n v="83.97"/>
        <n v="26.6"/>
        <n v="29.35"/>
        <n v="23.61"/>
        <n v="67.42"/>
        <n v="63"/>
        <n v="117.4"/>
        <n v="8.84"/>
        <n v="26.5"/>
        <n v="10.64"/>
        <n v="49.7"/>
        <n v="39.35"/>
        <n v="8.91"/>
        <n v="143.19999999999999"/>
        <n v="28.26"/>
        <n v="93.300000000000011"/>
        <n v="28.55"/>
        <n v="54.28"/>
      </sharedItems>
      <fieldGroup base="4">
        <rangePr autoStart="0" autoEnd="0" startNum="5" endNum="500" groupInterval="50"/>
        <groupItems count="12">
          <s v="&lt;5"/>
          <s v="5-55"/>
          <s v="55-105"/>
          <s v="105-155"/>
          <s v="155-205"/>
          <s v="205-255"/>
          <s v="255-305"/>
          <s v="305-355"/>
          <s v="355-405"/>
          <s v="405-455"/>
          <s v="455-505"/>
          <s v="&gt;505"/>
        </groupItems>
      </fieldGroup>
    </cacheField>
    <cacheField name="Prix TTC" numFmtId="44">
      <sharedItems containsSemiMixedTypes="0" containsString="0" containsNumber="1" minValue="2.8485" maxValue="814.8"/>
    </cacheField>
    <cacheField name="Prix coûtant" numFmtId="44">
      <sharedItems containsSemiMixedTypes="0" containsString="0" containsNumber="1" minValue="1.9" maxValue="468.54999999999995"/>
    </cacheField>
    <cacheField name="Fournisseur" numFmtId="0">
      <sharedItems count="29">
        <s v="Secret nature"/>
        <s v="Come’n’go"/>
        <s v="Miellerie"/>
        <s v="Beloy"/>
        <s v="La Folie"/>
        <s v="Champagne Fred et fils"/>
        <s v="Mains sages"/>
        <s v="Le Jardin"/>
        <s v="Champagne Mondom"/>
        <s v="Ferme Mad'In"/>
        <s v="La Ruche"/>
        <s v="Galice"/>
        <s v="Ferme Verim"/>
        <s v="ADC"/>
        <s v="A pas de canard"/>
        <s v="Brasserie TDC"/>
        <s v="Tango"/>
        <s v="Atelier SMK"/>
        <s v="Id &amp; Pat"/>
        <s v="Ferme La Casè"/>
        <s v="Rose artisan "/>
        <s v="Le couchon"/>
        <s v="Vino Degust"/>
        <s v="Friperie"/>
        <s v="Bouquine"/>
        <s v="Asinerie"/>
        <s v="Chèvres d'Argonnes"/>
        <s v="H&amp;F"/>
        <s v="Cuir &amp; co"/>
      </sharedItems>
    </cacheField>
    <cacheField name="Catégorie" numFmtId="0">
      <sharedItems count="7">
        <s v="Alimentaire"/>
        <s v="décoration"/>
        <s v="Vêtements"/>
        <s v="Boisson"/>
        <s v="Cosmétique Bio"/>
        <s v="Bijoux "/>
        <s v="Charcuterie"/>
      </sharedItems>
    </cacheField>
    <cacheField name="Nom produit" numFmtId="0">
      <sharedItems/>
    </cacheField>
    <cacheField name="Statut" numFmtId="0">
      <sharedItems count="4">
        <s v="annulée"/>
        <s v="en traitement"/>
        <s v="en livraison"/>
        <s v="livrée"/>
      </sharedItems>
    </cacheField>
  </cacheFields>
  <extLst>
    <ext xmlns:x14="http://schemas.microsoft.com/office/spreadsheetml/2009/9/main" uri="{725AE2AE-9491-48be-B2B4-4EB974FC3084}">
      <x14:pivotCacheDefinition pivotCacheId="181965817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0">
  <r>
    <s v="ELF046183"/>
    <x v="0"/>
    <s v="CLI47118"/>
    <x v="0"/>
    <n v="10.8"/>
    <n v="11.394"/>
    <n v="7.6"/>
    <n v="3.2000000000000011"/>
    <x v="0"/>
  </r>
  <r>
    <s v="LZC873737"/>
    <x v="1"/>
    <s v="CLI67216"/>
    <x v="1"/>
    <n v="195.73000000000002"/>
    <n v="230.0069"/>
    <n v="153.41"/>
    <n v="42.320000000000022"/>
    <x v="1"/>
  </r>
  <r>
    <s v="SQW627036"/>
    <x v="2"/>
    <s v="CLI11052"/>
    <x v="2"/>
    <n v="347.78"/>
    <n v="406.44939999999997"/>
    <n v="237.83999999999997"/>
    <n v="109.94"/>
    <x v="2"/>
  </r>
  <r>
    <s v="LEH490374"/>
    <x v="3"/>
    <s v="CLI09934"/>
    <x v="2"/>
    <n v="24.4"/>
    <n v="26.84"/>
    <n v="16.399999999999999"/>
    <n v="8"/>
    <x v="2"/>
  </r>
  <r>
    <s v="RWX755353"/>
    <x v="4"/>
    <s v="CLI98425"/>
    <x v="1"/>
    <n v="23.96"/>
    <n v="25.277799999999999"/>
    <n v="18.8"/>
    <n v="5.16"/>
    <x v="1"/>
  </r>
  <r>
    <s v="SGZ014048"/>
    <x v="5"/>
    <s v="CLI47791"/>
    <x v="0"/>
    <n v="568.14"/>
    <n v="669.46184999999991"/>
    <n v="453.75"/>
    <n v="114.38999999999999"/>
    <x v="0"/>
  </r>
  <r>
    <s v="DAO010030"/>
    <x v="4"/>
    <s v="CLI49476"/>
    <x v="1"/>
    <n v="498.28000000000003"/>
    <n v="555.71199999999999"/>
    <n v="368.9"/>
    <n v="129.38000000000005"/>
    <x v="1"/>
  </r>
  <r>
    <s v="ZME009971"/>
    <x v="6"/>
    <s v="CLI02681"/>
    <x v="0"/>
    <n v="21.08"/>
    <n v="22.239399999999996"/>
    <n v="12.16"/>
    <n v="8.9199999999999982"/>
    <x v="0"/>
  </r>
  <r>
    <s v="IDG221852"/>
    <x v="7"/>
    <s v="CLI62689"/>
    <x v="1"/>
    <n v="20"/>
    <n v="21.099999999999998"/>
    <n v="17.2"/>
    <n v="2.8000000000000007"/>
    <x v="1"/>
  </r>
  <r>
    <s v="WWX108635"/>
    <x v="3"/>
    <s v="CLI35252"/>
    <x v="0"/>
    <n v="272.23"/>
    <n v="316.42304999999999"/>
    <n v="171.22"/>
    <n v="101.01000000000002"/>
    <x v="0"/>
  </r>
  <r>
    <s v="RUL064803"/>
    <x v="8"/>
    <s v="CLI97448"/>
    <x v="0"/>
    <n v="148.71"/>
    <n v="178.452"/>
    <n v="102.06"/>
    <n v="46.650000000000006"/>
    <x v="0"/>
  </r>
  <r>
    <s v="LRH261624"/>
    <x v="0"/>
    <s v="CLI76709"/>
    <x v="2"/>
    <n v="232.72"/>
    <n v="243.4932"/>
    <n v="159.93"/>
    <n v="72.789999999999992"/>
    <x v="2"/>
  </r>
  <r>
    <s v="FQP671896"/>
    <x v="9"/>
    <s v="CLI16283"/>
    <x v="2"/>
    <n v="328.65"/>
    <n v="381.5127"/>
    <n v="241.50999999999996"/>
    <n v="87.140000000000015"/>
    <x v="2"/>
  </r>
  <r>
    <s v="IQH385603"/>
    <x v="1"/>
    <s v="CLI18224"/>
    <x v="0"/>
    <n v="178.28"/>
    <n v="206.15239999999997"/>
    <n v="127.84"/>
    <n v="50.44"/>
    <x v="0"/>
  </r>
  <r>
    <s v="UTJ586013"/>
    <x v="9"/>
    <s v="CLI18895"/>
    <x v="1"/>
    <n v="531.4"/>
    <n v="594.94089999999994"/>
    <n v="336.31"/>
    <n v="195.08999999999997"/>
    <x v="1"/>
  </r>
  <r>
    <s v="ADH464767"/>
    <x v="10"/>
    <s v="CLI45162"/>
    <x v="0"/>
    <n v="211.16"/>
    <n v="243.74411000000001"/>
    <n v="134.42000000000002"/>
    <n v="76.739999999999981"/>
    <x v="0"/>
  </r>
  <r>
    <s v="EBF064847"/>
    <x v="11"/>
    <s v="CLI15308"/>
    <x v="0"/>
    <n v="165.24"/>
    <n v="198.28800000000001"/>
    <n v="91.84"/>
    <n v="73.400000000000006"/>
    <x v="0"/>
  </r>
  <r>
    <s v="ZHA053687"/>
    <x v="12"/>
    <s v="CLI32984"/>
    <x v="3"/>
    <n v="224.78"/>
    <n v="269.73599999999999"/>
    <n v="187.42"/>
    <n v="37.360000000000014"/>
    <x v="2"/>
  </r>
  <r>
    <s v="ONN649553"/>
    <x v="13"/>
    <s v="CLI69926"/>
    <x v="1"/>
    <n v="243.63"/>
    <n v="265.44948999999997"/>
    <n v="167.01999999999998"/>
    <n v="76.610000000000014"/>
    <x v="1"/>
  </r>
  <r>
    <s v="GXA248099"/>
    <x v="11"/>
    <s v="CLI43049"/>
    <x v="3"/>
    <n v="402.78"/>
    <n v="475.17349999999993"/>
    <n v="314.72000000000003"/>
    <n v="88.059999999999945"/>
    <x v="2"/>
  </r>
  <r>
    <s v="YMW068516"/>
    <x v="14"/>
    <s v="CLI86174"/>
    <x v="1"/>
    <n v="199.44"/>
    <n v="231.97215"/>
    <n v="141.06"/>
    <n v="58.379999999999995"/>
    <x v="1"/>
  </r>
  <r>
    <s v="MFX304147"/>
    <x v="14"/>
    <s v="CLI71099"/>
    <x v="3"/>
    <n v="608.40000000000009"/>
    <n v="721.76544999999999"/>
    <n v="495.04999999999995"/>
    <n v="113.35000000000014"/>
    <x v="2"/>
  </r>
  <r>
    <s v="RDX561927"/>
    <x v="15"/>
    <s v="CLI18871"/>
    <x v="2"/>
    <n v="181.45999999999998"/>
    <n v="209.12449999999995"/>
    <n v="131.63999999999999"/>
    <n v="49.819999999999993"/>
    <x v="1"/>
  </r>
  <r>
    <s v="JEF001759"/>
    <x v="16"/>
    <s v="CLI57946"/>
    <x v="3"/>
    <n v="542.11"/>
    <n v="623.37299999999993"/>
    <n v="368.39"/>
    <n v="173.72000000000003"/>
    <x v="2"/>
  </r>
  <r>
    <s v="SLT028056"/>
    <x v="17"/>
    <s v="CLI30253"/>
    <x v="3"/>
    <n v="5.4"/>
    <n v="5.6970000000000001"/>
    <n v="3.8"/>
    <n v="1.6000000000000005"/>
    <x v="2"/>
  </r>
  <r>
    <s v="TYB058775"/>
    <x v="18"/>
    <s v="CLI82809"/>
    <x v="2"/>
    <n v="423.72"/>
    <n v="457.09739999999999"/>
    <n v="339.07"/>
    <n v="84.650000000000034"/>
    <x v="1"/>
  </r>
  <r>
    <s v="BXP670921"/>
    <x v="15"/>
    <s v="CLI55254"/>
    <x v="3"/>
    <n v="119"/>
    <n v="125.54499999999999"/>
    <n v="90"/>
    <n v="29"/>
    <x v="2"/>
  </r>
  <r>
    <s v="QQP498746"/>
    <x v="5"/>
    <s v="CLI47118"/>
    <x v="2"/>
    <n v="131.29"/>
    <n v="154.31570999999997"/>
    <n v="112.93"/>
    <n v="18.359999999999985"/>
    <x v="1"/>
  </r>
  <r>
    <s v="MQK350162"/>
    <x v="19"/>
    <s v="CLI63132"/>
    <x v="2"/>
    <n v="278.56"/>
    <n v="329.46047999999996"/>
    <n v="213.32"/>
    <n v="65.240000000000009"/>
    <x v="1"/>
  </r>
  <r>
    <s v="PCO508678"/>
    <x v="17"/>
    <s v="CLI72397"/>
    <x v="2"/>
    <n v="593.04000000000008"/>
    <n v="704.44439999999997"/>
    <n v="467.9"/>
    <n v="125.1400000000001"/>
    <x v="1"/>
  </r>
  <r>
    <s v="LKF670312"/>
    <x v="20"/>
    <s v="CLI82779"/>
    <x v="1"/>
    <n v="155.51999999999998"/>
    <n v="185.72935000000001"/>
    <n v="87.93"/>
    <n v="67.589999999999975"/>
    <x v="1"/>
  </r>
  <r>
    <s v="EEG350813"/>
    <x v="5"/>
    <s v="CLI15052"/>
    <x v="2"/>
    <n v="501"/>
    <n v="571.52869999999984"/>
    <n v="425.55"/>
    <n v="75.449999999999989"/>
    <x v="1"/>
  </r>
  <r>
    <s v="KJG387284"/>
    <x v="17"/>
    <s v="CLI42876"/>
    <x v="2"/>
    <n v="423.38"/>
    <n v="469.10320000000002"/>
    <n v="313.76"/>
    <n v="109.62"/>
    <x v="1"/>
  </r>
  <r>
    <s v="HRO420906"/>
    <x v="15"/>
    <s v="CLI46880"/>
    <x v="2"/>
    <n v="244"/>
    <n v="265.58349999999996"/>
    <n v="172.6"/>
    <n v="71.400000000000006"/>
    <x v="1"/>
  </r>
  <r>
    <s v="ELS878899"/>
    <x v="5"/>
    <s v="CLI90985"/>
    <x v="1"/>
    <n v="10"/>
    <n v="10.549999999999999"/>
    <n v="9"/>
    <n v="1"/>
    <x v="1"/>
  </r>
  <r>
    <s v="EAX235382"/>
    <x v="0"/>
    <s v="CLI46511"/>
    <x v="1"/>
    <n v="286.39999999999998"/>
    <n v="343.67999999999995"/>
    <n v="176.28"/>
    <n v="110.11999999999998"/>
    <x v="2"/>
  </r>
  <r>
    <s v="JWL311749"/>
    <x v="21"/>
    <s v="CLI54900"/>
    <x v="2"/>
    <n v="562.74"/>
    <n v="675.28800000000001"/>
    <n v="397.62"/>
    <n v="165.12"/>
    <x v="2"/>
  </r>
  <r>
    <s v="YXS975915"/>
    <x v="5"/>
    <s v="CLI49476"/>
    <x v="1"/>
    <n v="49.88"/>
    <n v="59.856000000000002"/>
    <n v="28.66"/>
    <n v="21.220000000000002"/>
    <x v="1"/>
  </r>
  <r>
    <s v="MES623737"/>
    <x v="22"/>
    <s v="CLI74989"/>
    <x v="0"/>
    <n v="139.94999999999999"/>
    <n v="167.93999999999997"/>
    <n v="114.85"/>
    <n v="25.099999999999994"/>
    <x v="0"/>
  </r>
  <r>
    <s v="FMU649516"/>
    <x v="9"/>
    <s v="CLI43049"/>
    <x v="1"/>
    <n v="276.34000000000003"/>
    <n v="301.70174999999995"/>
    <n v="198.51"/>
    <n v="77.830000000000041"/>
    <x v="1"/>
  </r>
  <r>
    <s v="BCE865764"/>
    <x v="5"/>
    <s v="CLI91604"/>
    <x v="2"/>
    <n v="344.85"/>
    <n v="410.73439999999999"/>
    <n v="232.06"/>
    <n v="112.79000000000002"/>
    <x v="1"/>
  </r>
  <r>
    <s v="CCM403495"/>
    <x v="2"/>
    <s v="CLI75442"/>
    <x v="3"/>
    <n v="242.11"/>
    <n v="285.70616000000001"/>
    <n v="172.69"/>
    <n v="69.420000000000016"/>
    <x v="2"/>
  </r>
  <r>
    <s v="BGL075646"/>
    <x v="2"/>
    <s v="CLI84866"/>
    <x v="1"/>
    <n v="315.8"/>
    <n v="369.52708000000001"/>
    <n v="213.09"/>
    <n v="102.71000000000001"/>
    <x v="1"/>
  </r>
  <r>
    <s v="GKU601039"/>
    <x v="23"/>
    <s v="CLI00816"/>
    <x v="3"/>
    <n v="412.71000000000004"/>
    <n v="495.25200000000001"/>
    <n v="313.34000000000003"/>
    <n v="99.37"/>
    <x v="2"/>
  </r>
  <r>
    <s v="LJY794039"/>
    <x v="18"/>
    <s v="CLI71492"/>
    <x v="0"/>
    <n v="149.32000000000002"/>
    <n v="177.04089999999997"/>
    <n v="113.03999999999999"/>
    <n v="36.28000000000003"/>
    <x v="0"/>
  </r>
  <r>
    <s v="WQO323297"/>
    <x v="24"/>
    <s v="CLI57662"/>
    <x v="2"/>
    <n v="514.6"/>
    <n v="567.22384999999997"/>
    <n v="364.27"/>
    <n v="150.33000000000004"/>
    <x v="1"/>
  </r>
  <r>
    <s v="DQA241422"/>
    <x v="10"/>
    <s v="CLI47648"/>
    <x v="3"/>
    <n v="451.33000000000004"/>
    <n v="520.19505000000004"/>
    <n v="336.27"/>
    <n v="115.06000000000006"/>
    <x v="2"/>
  </r>
  <r>
    <s v="HGV799888"/>
    <x v="9"/>
    <s v="CLI40918"/>
    <x v="1"/>
    <n v="131.85999999999999"/>
    <n v="155.43929999999997"/>
    <n v="109.77"/>
    <n v="22.089999999999989"/>
    <x v="1"/>
  </r>
  <r>
    <s v="FBA952495"/>
    <x v="4"/>
    <s v="CLI73607"/>
    <x v="1"/>
    <n v="49.88"/>
    <n v="59.856000000000002"/>
    <n v="28.66"/>
    <n v="21.220000000000002"/>
    <x v="1"/>
  </r>
  <r>
    <s v="DTH778806"/>
    <x v="20"/>
    <s v="CLI86744"/>
    <x v="0"/>
    <n v="114.47"/>
    <n v="121.88407999999998"/>
    <n v="86.23"/>
    <n v="28.239999999999995"/>
    <x v="0"/>
  </r>
  <r>
    <s v="VOJ842096"/>
    <x v="0"/>
    <s v="CLI55254"/>
    <x v="3"/>
    <n v="345.77000000000004"/>
    <n v="402.15674999999999"/>
    <n v="240.48000000000002"/>
    <n v="105.29000000000002"/>
    <x v="2"/>
  </r>
  <r>
    <s v="KRF072355"/>
    <x v="8"/>
    <s v="CLI04058"/>
    <x v="3"/>
    <n v="125.72"/>
    <n v="145.17692"/>
    <n v="94.39"/>
    <n v="31.33"/>
    <x v="2"/>
  </r>
  <r>
    <s v="FTS779096"/>
    <x v="25"/>
    <s v="CLI40949"/>
    <x v="3"/>
    <n v="175.38"/>
    <n v="202.56064999999998"/>
    <n v="138.94999999999999"/>
    <n v="36.430000000000007"/>
    <x v="2"/>
  </r>
  <r>
    <s v="ISL918521"/>
    <x v="24"/>
    <s v="CLI43459"/>
    <x v="0"/>
    <n v="306.55"/>
    <n v="359.54859999999996"/>
    <n v="209.24"/>
    <n v="97.31"/>
    <x v="0"/>
  </r>
  <r>
    <s v="FSD663559"/>
    <x v="4"/>
    <s v="CLI55261"/>
    <x v="3"/>
    <n v="16"/>
    <n v="16.88"/>
    <n v="13"/>
    <n v="3"/>
    <x v="2"/>
  </r>
  <r>
    <s v="LTQ715935"/>
    <x v="26"/>
    <s v="CLI63132"/>
    <x v="0"/>
    <n v="165.24"/>
    <n v="198.28800000000001"/>
    <n v="91.84"/>
    <n v="73.400000000000006"/>
    <x v="0"/>
  </r>
  <r>
    <s v="ATD618138"/>
    <x v="9"/>
    <s v="CLI60208"/>
    <x v="2"/>
    <n v="281.45000000000005"/>
    <n v="331.60440000000006"/>
    <n v="173.10000000000002"/>
    <n v="108.35000000000002"/>
    <x v="2"/>
  </r>
  <r>
    <s v="WWE341398"/>
    <x v="13"/>
    <s v="CLI10871"/>
    <x v="3"/>
    <n v="511.76"/>
    <n v="614.11199999999997"/>
    <n v="427.32"/>
    <n v="84.44"/>
    <x v="2"/>
  </r>
  <r>
    <s v="YHH658823"/>
    <x v="12"/>
    <s v="CLI16656"/>
    <x v="1"/>
    <n v="700.16000000000008"/>
    <n v="767.07459999999992"/>
    <n v="546"/>
    <n v="154.16000000000008"/>
    <x v="1"/>
  </r>
  <r>
    <s v="LAC475952"/>
    <x v="19"/>
    <s v="CLI64997"/>
    <x v="0"/>
    <n v="176.38"/>
    <n v="197.4076"/>
    <n v="119.48"/>
    <n v="56.899999999999991"/>
    <x v="0"/>
  </r>
  <r>
    <s v="RCS539911"/>
    <x v="24"/>
    <s v="CLI82103"/>
    <x v="1"/>
    <n v="131.35999999999999"/>
    <n v="156.94463999999999"/>
    <n v="91.33"/>
    <n v="40.029999999999987"/>
    <x v="1"/>
  </r>
  <r>
    <s v="ECL735166"/>
    <x v="25"/>
    <s v="CLI21038"/>
    <x v="0"/>
    <n v="583.1"/>
    <n v="649.62974999999994"/>
    <n v="393.74"/>
    <n v="189.36"/>
    <x v="0"/>
  </r>
  <r>
    <s v="JHA430293"/>
    <x v="16"/>
    <s v="CLI91910"/>
    <x v="0"/>
    <n v="14.78"/>
    <n v="15.592899999999998"/>
    <n v="10.93"/>
    <n v="3.8499999999999996"/>
    <x v="0"/>
  </r>
  <r>
    <s v="CXQ337531"/>
    <x v="18"/>
    <s v="CLI60208"/>
    <x v="0"/>
    <n v="369.91"/>
    <n v="431.05804999999998"/>
    <n v="229.93"/>
    <n v="139.98000000000002"/>
    <x v="0"/>
  </r>
  <r>
    <s v="QGD236727"/>
    <x v="13"/>
    <s v="CLI58220"/>
    <x v="1"/>
    <n v="76.08"/>
    <n v="80.264399999999995"/>
    <n v="63.5"/>
    <n v="12.579999999999998"/>
    <x v="1"/>
  </r>
  <r>
    <s v="FAQ143257"/>
    <x v="24"/>
    <s v="CLI11995"/>
    <x v="1"/>
    <n v="33.71"/>
    <n v="40.451999999999998"/>
    <n v="22.16"/>
    <n v="11.55"/>
    <x v="1"/>
  </r>
  <r>
    <s v="TRV319114"/>
    <x v="27"/>
    <s v="CLI32984"/>
    <x v="0"/>
    <n v="20"/>
    <n v="21.099999999999998"/>
    <n v="18"/>
    <n v="2"/>
    <x v="0"/>
  </r>
  <r>
    <s v="OXP748721"/>
    <x v="9"/>
    <s v="CLI64550"/>
    <x v="0"/>
    <n v="127.05"/>
    <n v="149.85434999999998"/>
    <n v="89.38"/>
    <n v="37.67"/>
    <x v="0"/>
  </r>
  <r>
    <s v="TCO442379"/>
    <x v="19"/>
    <s v="CLI30253"/>
    <x v="3"/>
    <n v="142.92000000000002"/>
    <n v="168.8186"/>
    <n v="119.39999999999999"/>
    <n v="23.520000000000024"/>
    <x v="2"/>
  </r>
  <r>
    <s v="YCY709947"/>
    <x v="28"/>
    <s v="CLI38098"/>
    <x v="0"/>
    <n v="355.42999999999995"/>
    <n v="399.29949999999997"/>
    <n v="217.97"/>
    <n v="137.45999999999995"/>
    <x v="0"/>
  </r>
  <r>
    <s v="JNN632449"/>
    <x v="23"/>
    <s v="CLI98425"/>
    <x v="0"/>
    <n v="106.84"/>
    <n v="112.40034"/>
    <n v="81.3"/>
    <n v="25.540000000000006"/>
    <x v="0"/>
  </r>
  <r>
    <s v="JGG784392"/>
    <x v="18"/>
    <s v="CLI80091"/>
    <x v="3"/>
    <n v="177.29"/>
    <n v="208.97800000000001"/>
    <n v="139.88999999999999"/>
    <n v="37.400000000000006"/>
    <x v="2"/>
  </r>
  <r>
    <s v="HBE263746"/>
    <x v="9"/>
    <s v="CLI59275"/>
    <x v="2"/>
    <n v="235.54999999999998"/>
    <n v="279.19304999999997"/>
    <n v="195.42000000000002"/>
    <n v="40.129999999999967"/>
    <x v="2"/>
  </r>
  <r>
    <s v="JNG675084"/>
    <x v="29"/>
    <s v="CLI35553"/>
    <x v="0"/>
    <n v="37.08"/>
    <n v="39.119399999999999"/>
    <n v="32"/>
    <n v="5.0799999999999983"/>
    <x v="0"/>
  </r>
  <r>
    <s v="LLB101618"/>
    <x v="9"/>
    <s v="CLI58220"/>
    <x v="0"/>
    <n v="62.82"/>
    <n v="74.992499999999993"/>
    <n v="37.299999999999997"/>
    <n v="25.520000000000003"/>
    <x v="0"/>
  </r>
  <r>
    <s v="NJB188614"/>
    <x v="30"/>
    <s v="CLI24910"/>
    <x v="0"/>
    <n v="136.16"/>
    <n v="157.25414999999998"/>
    <n v="92.07"/>
    <n v="44.09"/>
    <x v="0"/>
  </r>
  <r>
    <s v="NVM759169"/>
    <x v="26"/>
    <s v="CLI16843"/>
    <x v="2"/>
    <n v="75.900000000000006"/>
    <n v="82.042149999999992"/>
    <n v="58.15"/>
    <n v="17.750000000000007"/>
    <x v="1"/>
  </r>
  <r>
    <s v="YRU344560"/>
    <x v="18"/>
    <s v="CLI41138"/>
    <x v="2"/>
    <n v="124.65"/>
    <n v="130.90048999999999"/>
    <n v="85.149999999999991"/>
    <n v="39.500000000000014"/>
    <x v="1"/>
  </r>
  <r>
    <s v="CQC100408"/>
    <x v="7"/>
    <s v="CLI90985"/>
    <x v="1"/>
    <n v="684.42000000000007"/>
    <n v="760.16650000000004"/>
    <n v="476.22"/>
    <n v="208.20000000000005"/>
    <x v="1"/>
  </r>
  <r>
    <s v="MMT713400"/>
    <x v="5"/>
    <s v="CLI47118"/>
    <x v="2"/>
    <n v="79.8"/>
    <n v="84.188999999999993"/>
    <n v="51.78"/>
    <n v="28.019999999999996"/>
    <x v="1"/>
  </r>
  <r>
    <s v="PMD079875"/>
    <x v="26"/>
    <s v="CLI27223"/>
    <x v="1"/>
    <n v="157.02000000000001"/>
    <n v="178.59010000000001"/>
    <n v="111.6"/>
    <n v="45.420000000000016"/>
    <x v="1"/>
  </r>
  <r>
    <s v="QTH168621"/>
    <x v="19"/>
    <s v="CLI76709"/>
    <x v="3"/>
    <n v="351.54"/>
    <n v="406.15829999999994"/>
    <n v="275.3"/>
    <n v="76.240000000000009"/>
    <x v="2"/>
  </r>
  <r>
    <s v="ABO585591"/>
    <x v="5"/>
    <s v="CLI46511"/>
    <x v="2"/>
    <n v="297.24"/>
    <n v="339.59395000000001"/>
    <n v="199.26"/>
    <n v="97.980000000000018"/>
    <x v="1"/>
  </r>
  <r>
    <s v="PQZ981294"/>
    <x v="7"/>
    <s v="CLI58220"/>
    <x v="2"/>
    <n v="327.05"/>
    <n v="388.61314999999996"/>
    <n v="220.08999999999997"/>
    <n v="106.96000000000004"/>
    <x v="2"/>
  </r>
  <r>
    <s v="USU942699"/>
    <x v="12"/>
    <s v="CLI43772"/>
    <x v="3"/>
    <n v="371.53"/>
    <n v="440.79290000000003"/>
    <n v="287.16000000000003"/>
    <n v="84.369999999999948"/>
    <x v="2"/>
  </r>
  <r>
    <s v="BSN378804"/>
    <x v="15"/>
    <s v="CLI75669"/>
    <x v="3"/>
    <n v="665.98"/>
    <n v="749.32065"/>
    <n v="497.41"/>
    <n v="168.57"/>
    <x v="2"/>
  </r>
  <r>
    <s v="BIS096477"/>
    <x v="24"/>
    <s v="CLI71492"/>
    <x v="1"/>
    <n v="416.45"/>
    <n v="466.00202000000002"/>
    <n v="311.21999999999997"/>
    <n v="105.23000000000002"/>
    <x v="1"/>
  </r>
  <r>
    <s v="WAQ520363"/>
    <x v="26"/>
    <s v="CLI42664"/>
    <x v="3"/>
    <n v="421.59000000000003"/>
    <n v="482.09384"/>
    <n v="340.18"/>
    <n v="81.410000000000025"/>
    <x v="2"/>
  </r>
  <r>
    <s v="VJZ479769"/>
    <x v="23"/>
    <s v="CLI42429"/>
    <x v="0"/>
    <n v="737.55000000000007"/>
    <n v="852.40046999999993"/>
    <n v="519.13000000000011"/>
    <n v="218.41999999999996"/>
    <x v="0"/>
  </r>
  <r>
    <s v="WPU150745"/>
    <x v="19"/>
    <s v="CLI71053"/>
    <x v="2"/>
    <n v="158.62"/>
    <n v="170.89655999999999"/>
    <n v="120.66999999999999"/>
    <n v="37.950000000000017"/>
    <x v="1"/>
  </r>
  <r>
    <s v="AUA104521"/>
    <x v="31"/>
    <s v="CLI06623"/>
    <x v="1"/>
    <n v="314.39999999999998"/>
    <n v="366.95599999999996"/>
    <n v="229.89999999999998"/>
    <n v="84.5"/>
    <x v="1"/>
  </r>
  <r>
    <s v="JYT103949"/>
    <x v="30"/>
    <s v="CLI24910"/>
    <x v="2"/>
    <n v="150.88"/>
    <n v="155.11879999999996"/>
    <n v="122.9"/>
    <n v="27.97999999999999"/>
    <x v="2"/>
  </r>
  <r>
    <s v="TKW913052"/>
    <x v="7"/>
    <s v="CLI80867"/>
    <x v="1"/>
    <n v="227.40000000000003"/>
    <n v="255.85045"/>
    <n v="141.58000000000001"/>
    <n v="85.820000000000022"/>
    <x v="1"/>
  </r>
  <r>
    <s v="CXO686219"/>
    <x v="14"/>
    <s v="CLI94468"/>
    <x v="1"/>
    <n v="167.73"/>
    <n v="201.27599999999998"/>
    <n v="93.87"/>
    <n v="73.859999999999985"/>
    <x v="1"/>
  </r>
  <r>
    <s v="XND828958"/>
    <x v="16"/>
    <s v="CLI01583"/>
    <x v="2"/>
    <n v="155.58000000000001"/>
    <n v="184.64279999999999"/>
    <n v="90.59"/>
    <n v="64.990000000000009"/>
    <x v="2"/>
  </r>
  <r>
    <s v="GCG583200"/>
    <x v="27"/>
    <s v="CLI84866"/>
    <x v="1"/>
    <n v="171.86"/>
    <n v="200.94450000000001"/>
    <n v="120.24000000000001"/>
    <n v="51.620000000000005"/>
    <x v="1"/>
  </r>
  <r>
    <s v="NRQ419418"/>
    <x v="19"/>
    <s v="CLI58220"/>
    <x v="2"/>
    <n v="45.8"/>
    <n v="50.38"/>
    <n v="31.8"/>
    <n v="13.999999999999996"/>
    <x v="1"/>
  </r>
  <r>
    <s v="NUR353533"/>
    <x v="8"/>
    <s v="CLI49504"/>
    <x v="3"/>
    <n v="385.05"/>
    <n v="436.17750000000001"/>
    <n v="249.8"/>
    <n v="135.25"/>
    <x v="2"/>
  </r>
  <r>
    <s v="FSE406474"/>
    <x v="4"/>
    <s v="CLI97658"/>
    <x v="0"/>
    <n v="322.35000000000002"/>
    <n v="363.14837999999997"/>
    <n v="215.31000000000003"/>
    <n v="107.03999999999999"/>
    <x v="0"/>
  </r>
  <r>
    <s v="HRP276894"/>
    <x v="17"/>
    <s v="CLI91338"/>
    <x v="3"/>
    <n v="32.04"/>
    <n v="32.833199999999998"/>
    <n v="22.02"/>
    <n v="10.02"/>
    <x v="2"/>
  </r>
  <r>
    <s v="BFE326680"/>
    <x v="13"/>
    <s v="CLI55254"/>
    <x v="1"/>
    <n v="396.34000000000003"/>
    <n v="475.10049999999995"/>
    <n v="274.54000000000002"/>
    <n v="121.80000000000001"/>
    <x v="1"/>
  </r>
  <r>
    <s v="IQM846182"/>
    <x v="15"/>
    <s v="CLI55712"/>
    <x v="1"/>
    <n v="332.5"/>
    <n v="386.07394999999997"/>
    <n v="235.95"/>
    <n v="96.550000000000011"/>
    <x v="1"/>
  </r>
  <r>
    <s v="AKS645074"/>
    <x v="0"/>
    <s v="CLI39124"/>
    <x v="0"/>
    <n v="8"/>
    <n v="8.1679999999999993"/>
    <n v="7"/>
    <n v="1"/>
    <x v="0"/>
  </r>
  <r>
    <s v="FQF222415"/>
    <x v="16"/>
    <s v="CLI60208"/>
    <x v="3"/>
    <n v="290.55"/>
    <n v="340.26"/>
    <n v="180.8"/>
    <n v="109.75"/>
    <x v="2"/>
  </r>
  <r>
    <s v="TVM376891"/>
    <x v="11"/>
    <s v="CLI99370"/>
    <x v="2"/>
    <n v="786.24"/>
    <n v="935.83055000000002"/>
    <n v="491.88"/>
    <n v="294.36"/>
    <x v="2"/>
  </r>
  <r>
    <s v="YVQ821419"/>
    <x v="20"/>
    <s v="CLI11995"/>
    <x v="3"/>
    <n v="380.14"/>
    <n v="456.16800000000001"/>
    <n v="270.74"/>
    <n v="109.39999999999998"/>
    <x v="1"/>
  </r>
  <r>
    <s v="TGW865355"/>
    <x v="11"/>
    <s v="CLI74989"/>
    <x v="1"/>
    <n v="107.60999999999999"/>
    <n v="129.13199999999998"/>
    <n v="64.23"/>
    <n v="43.379999999999981"/>
    <x v="1"/>
  </r>
  <r>
    <s v="TQY958050"/>
    <x v="27"/>
    <s v="CLI90985"/>
    <x v="0"/>
    <n v="254.89999999999998"/>
    <n v="303.09599999999995"/>
    <n v="152.65"/>
    <n v="102.24999999999997"/>
    <x v="0"/>
  </r>
  <r>
    <s v="XEA611566"/>
    <x v="30"/>
    <s v="CLI01333"/>
    <x v="2"/>
    <n v="336.87"/>
    <n v="374.70604999999995"/>
    <n v="274.55"/>
    <n v="62.319999999999993"/>
    <x v="2"/>
  </r>
  <r>
    <s v="JGN450821"/>
    <x v="24"/>
    <s v="CLI18895"/>
    <x v="2"/>
    <n v="345.52000000000004"/>
    <n v="414.00774999999999"/>
    <n v="261.27999999999997"/>
    <n v="84.240000000000066"/>
    <x v="1"/>
  </r>
  <r>
    <s v="IMP651636"/>
    <x v="20"/>
    <s v="CLI17407"/>
    <x v="1"/>
    <n v="352.39000000000004"/>
    <n v="413.0718"/>
    <n v="263.32"/>
    <n v="89.07000000000005"/>
    <x v="1"/>
  </r>
  <r>
    <s v="BGK081752"/>
    <x v="5"/>
    <s v="CLI45135"/>
    <x v="0"/>
    <n v="47.440000000000005"/>
    <n v="50.049199999999999"/>
    <n v="39.119999999999997"/>
    <n v="8.3200000000000074"/>
    <x v="0"/>
  </r>
  <r>
    <s v="KRD405466"/>
    <x v="10"/>
    <s v="CLI54412"/>
    <x v="1"/>
    <n v="95.85"/>
    <n v="105.24375000000001"/>
    <n v="66.78"/>
    <n v="29.069999999999993"/>
    <x v="1"/>
  </r>
  <r>
    <s v="LTX859461"/>
    <x v="2"/>
    <s v="CLI10871"/>
    <x v="3"/>
    <n v="594.05000000000007"/>
    <n v="697.78"/>
    <n v="344.53000000000003"/>
    <n v="249.52000000000004"/>
    <x v="2"/>
  </r>
  <r>
    <s v="ZLL476760"/>
    <x v="19"/>
    <s v="CLI31582"/>
    <x v="1"/>
    <n v="31.1"/>
    <n v="37.32"/>
    <n v="26.24"/>
    <n v="4.860000000000003"/>
    <x v="1"/>
  </r>
  <r>
    <s v="AMA744454"/>
    <x v="16"/>
    <s v="CLI76709"/>
    <x v="3"/>
    <n v="370.52"/>
    <n v="418.50079999999997"/>
    <n v="257.36"/>
    <n v="113.15999999999997"/>
    <x v="2"/>
  </r>
  <r>
    <s v="HFO702002"/>
    <x v="17"/>
    <s v="CLI88067"/>
    <x v="2"/>
    <n v="262.14"/>
    <n v="304.73591999999996"/>
    <n v="195.01"/>
    <n v="67.13"/>
    <x v="1"/>
  </r>
  <r>
    <s v="NSR272781"/>
    <x v="23"/>
    <s v="CLI16661"/>
    <x v="0"/>
    <n v="219.22"/>
    <n v="245.09399999999999"/>
    <n v="172.79"/>
    <n v="46.430000000000007"/>
    <x v="0"/>
  </r>
  <r>
    <s v="PGP926520"/>
    <x v="5"/>
    <s v="CLI09972"/>
    <x v="1"/>
    <n v="370.77"/>
    <n v="440.226"/>
    <n v="285.57"/>
    <n v="85.199999999999989"/>
    <x v="1"/>
  </r>
  <r>
    <s v="HKW900331"/>
    <x v="24"/>
    <s v="CLI58220"/>
    <x v="2"/>
    <n v="243.11999999999998"/>
    <n v="290.18815000000001"/>
    <n v="144.67000000000002"/>
    <n v="98.44999999999996"/>
    <x v="1"/>
  </r>
  <r>
    <s v="FZI309336"/>
    <x v="12"/>
    <s v="CLI42429"/>
    <x v="0"/>
    <n v="359.54"/>
    <n v="427.05159999999995"/>
    <n v="282.83"/>
    <n v="76.710000000000036"/>
    <x v="0"/>
  </r>
  <r>
    <s v="DIP469321"/>
    <x v="6"/>
    <s v="CLI99748"/>
    <x v="0"/>
    <n v="321.57999999999993"/>
    <n v="379.80164999999994"/>
    <n v="189.04999999999998"/>
    <n v="132.52999999999994"/>
    <x v="0"/>
  </r>
  <r>
    <s v="WBD721240"/>
    <x v="27"/>
    <s v="CLI88145"/>
    <x v="2"/>
    <n v="25.23"/>
    <n v="26.617649999999998"/>
    <n v="17.98"/>
    <n v="7.25"/>
    <x v="2"/>
  </r>
  <r>
    <s v="GMM346631"/>
    <x v="25"/>
    <s v="CLI94035"/>
    <x v="0"/>
    <n v="197.95"/>
    <n v="229.9246"/>
    <n v="148.85000000000002"/>
    <n v="49.099999999999966"/>
    <x v="0"/>
  </r>
  <r>
    <s v="WYZ583857"/>
    <x v="28"/>
    <s v="CLI61677"/>
    <x v="3"/>
    <n v="786.62999999999988"/>
    <n v="879.10910000000001"/>
    <n v="504.03"/>
    <n v="282.59999999999991"/>
    <x v="2"/>
  </r>
  <r>
    <s v="VMT421499"/>
    <x v="19"/>
    <s v="CLI11052"/>
    <x v="3"/>
    <n v="228.65"/>
    <n v="261.88580000000002"/>
    <n v="194.36"/>
    <n v="34.289999999999992"/>
    <x v="2"/>
  </r>
  <r>
    <s v="SOS680941"/>
    <x v="13"/>
    <s v="CLI58220"/>
    <x v="3"/>
    <n v="144.91999999999999"/>
    <n v="173.90399999999997"/>
    <n v="122.12"/>
    <n v="22.799999999999983"/>
    <x v="2"/>
  </r>
  <r>
    <s v="MKV834263"/>
    <x v="26"/>
    <s v="CLI82103"/>
    <x v="2"/>
    <n v="204.3"/>
    <n v="212.69069999999999"/>
    <n v="139.89999999999998"/>
    <n v="64.400000000000034"/>
    <x v="1"/>
  </r>
  <r>
    <s v="NNX774320"/>
    <x v="7"/>
    <s v="CLI91986"/>
    <x v="3"/>
    <n v="88.74"/>
    <n v="93.620699999999985"/>
    <n v="59.699999999999996"/>
    <n v="29.04"/>
    <x v="2"/>
  </r>
  <r>
    <s v="KAN896463"/>
    <x v="16"/>
    <s v="CLI25279"/>
    <x v="3"/>
    <n v="208.27"/>
    <n v="245.67405000000002"/>
    <n v="119.34"/>
    <n v="88.93"/>
    <x v="2"/>
  </r>
  <r>
    <s v="DRP129967"/>
    <x v="18"/>
    <s v="CLI16656"/>
    <x v="1"/>
    <n v="185.07999999999998"/>
    <n v="213.52359999999999"/>
    <n v="140.25"/>
    <n v="44.829999999999984"/>
    <x v="1"/>
  </r>
  <r>
    <s v="GPD183170"/>
    <x v="3"/>
    <s v="CLI56806"/>
    <x v="0"/>
    <n v="163.98000000000002"/>
    <n v="180.24527999999998"/>
    <n v="109.84"/>
    <n v="54.140000000000015"/>
    <x v="0"/>
  </r>
  <r>
    <s v="HMC794439"/>
    <x v="28"/>
    <s v="CLI36633"/>
    <x v="3"/>
    <n v="312.72000000000003"/>
    <n v="338.50649999999996"/>
    <n v="245.67000000000002"/>
    <n v="67.050000000000011"/>
    <x v="2"/>
  </r>
  <r>
    <s v="RUX894907"/>
    <x v="24"/>
    <s v="CLI01583"/>
    <x v="0"/>
    <n v="227.1"/>
    <n v="239.31849999999997"/>
    <n v="155.56"/>
    <n v="71.539999999999992"/>
    <x v="0"/>
  </r>
  <r>
    <s v="QNY245801"/>
    <x v="20"/>
    <s v="CLI17407"/>
    <x v="3"/>
    <n v="209.92000000000002"/>
    <n v="251.904"/>
    <n v="149.33000000000001"/>
    <n v="60.59"/>
    <x v="1"/>
  </r>
  <r>
    <s v="YNB378994"/>
    <x v="20"/>
    <s v="CLI90985"/>
    <x v="1"/>
    <n v="7.86"/>
    <n v="8.0250599999999999"/>
    <n v="5.22"/>
    <n v="2.6400000000000006"/>
    <x v="1"/>
  </r>
  <r>
    <s v="PKK711696"/>
    <x v="13"/>
    <s v="CLI22054"/>
    <x v="2"/>
    <n v="268.75"/>
    <n v="307.53541000000001"/>
    <n v="177.64000000000001"/>
    <n v="91.109999999999985"/>
    <x v="1"/>
  </r>
  <r>
    <s v="VDS832017"/>
    <x v="23"/>
    <s v="CLI60325"/>
    <x v="2"/>
    <n v="573.91"/>
    <n v="676.95280000000002"/>
    <n v="349.74000000000007"/>
    <n v="224.1699999999999"/>
    <x v="1"/>
  </r>
  <r>
    <s v="ESA830016"/>
    <x v="31"/>
    <s v="CLI66049"/>
    <x v="2"/>
    <n v="72.81"/>
    <n v="82.804500000000004"/>
    <n v="51.58"/>
    <n v="21.230000000000004"/>
    <x v="2"/>
  </r>
  <r>
    <s v="MXQ621026"/>
    <x v="19"/>
    <s v="CLI24910"/>
    <x v="0"/>
    <n v="314.53999999999996"/>
    <n v="362.38974999999994"/>
    <n v="219.67000000000002"/>
    <n v="94.869999999999948"/>
    <x v="0"/>
  </r>
  <r>
    <s v="LDK851778"/>
    <x v="20"/>
    <s v="CLI82103"/>
    <x v="1"/>
    <n v="345.27"/>
    <n v="400.96515000000005"/>
    <n v="295.20999999999998"/>
    <n v="50.06"/>
    <x v="1"/>
  </r>
  <r>
    <s v="ERW348341"/>
    <x v="24"/>
    <s v="CLI06104"/>
    <x v="3"/>
    <n v="137.01999999999998"/>
    <n v="144.55609999999999"/>
    <n v="93.9"/>
    <n v="43.119999999999976"/>
    <x v="2"/>
  </r>
  <r>
    <s v="DVH919346"/>
    <x v="7"/>
    <s v="CLI69748"/>
    <x v="3"/>
    <n v="121.98"/>
    <n v="143.0642"/>
    <n v="85.04"/>
    <n v="36.94"/>
    <x v="2"/>
  </r>
  <r>
    <s v="VSA781942"/>
    <x v="31"/>
    <s v="CLI80091"/>
    <x v="1"/>
    <n v="615.41"/>
    <n v="730.74030000000005"/>
    <n v="501.94999999999993"/>
    <n v="113.46000000000004"/>
    <x v="1"/>
  </r>
  <r>
    <s v="PGU659697"/>
    <x v="6"/>
    <s v="CLI81665"/>
    <x v="3"/>
    <n v="251.7"/>
    <n v="294.04079999999999"/>
    <n v="170.89"/>
    <n v="80.81"/>
    <x v="2"/>
  </r>
  <r>
    <s v="DOL542350"/>
    <x v="0"/>
    <s v="CLI15052"/>
    <x v="3"/>
    <n v="409.53999999999996"/>
    <n v="490.77665000000007"/>
    <n v="282.63"/>
    <n v="126.90999999999997"/>
    <x v="2"/>
  </r>
  <r>
    <s v="SKH238457"/>
    <x v="25"/>
    <s v="CLI60208"/>
    <x v="0"/>
    <n v="129.72"/>
    <n v="155.66399999999999"/>
    <n v="103.92"/>
    <n v="25.799999999999997"/>
    <x v="0"/>
  </r>
  <r>
    <s v="QPY341355"/>
    <x v="30"/>
    <s v="CLI09426"/>
    <x v="0"/>
    <n v="517.68000000000006"/>
    <n v="611.33859999999993"/>
    <n v="426.80999999999995"/>
    <n v="90.870000000000118"/>
    <x v="0"/>
  </r>
  <r>
    <s v="WHS847963"/>
    <x v="25"/>
    <s v="CLI08110"/>
    <x v="1"/>
    <n v="293.91999999999996"/>
    <n v="326.03299999999996"/>
    <n v="223.37"/>
    <n v="70.549999999999955"/>
    <x v="1"/>
  </r>
  <r>
    <s v="BTB608209"/>
    <x v="9"/>
    <s v="CLI00994"/>
    <x v="3"/>
    <n v="546.31999999999994"/>
    <n v="642.71669999999995"/>
    <n v="421.24"/>
    <n v="125.07999999999993"/>
    <x v="2"/>
  </r>
  <r>
    <s v="SBV154839"/>
    <x v="13"/>
    <s v="CLI98781"/>
    <x v="2"/>
    <n v="125.05000000000001"/>
    <n v="131.92775"/>
    <n v="78.28"/>
    <n v="46.77000000000001"/>
    <x v="1"/>
  </r>
  <r>
    <s v="EBK394639"/>
    <x v="10"/>
    <s v="CLI45135"/>
    <x v="0"/>
    <n v="168.48999999999998"/>
    <n v="172.02828999999997"/>
    <n v="135.30000000000001"/>
    <n v="33.189999999999969"/>
    <x v="0"/>
  </r>
  <r>
    <s v="AIU461617"/>
    <x v="31"/>
    <s v="CLI59478"/>
    <x v="2"/>
    <n v="83.44"/>
    <n v="91.784000000000006"/>
    <n v="66.52"/>
    <n v="16.920000000000002"/>
    <x v="2"/>
  </r>
  <r>
    <s v="OHA221652"/>
    <x v="28"/>
    <s v="CLI91910"/>
    <x v="0"/>
    <n v="625.36999999999989"/>
    <n v="720.87859999999989"/>
    <n v="394.14"/>
    <n v="231.2299999999999"/>
    <x v="0"/>
  </r>
  <r>
    <s v="GVE622525"/>
    <x v="22"/>
    <s v="CLI06104"/>
    <x v="1"/>
    <n v="412.65"/>
    <n v="495.17999999999995"/>
    <n v="303.04999999999995"/>
    <n v="109.60000000000002"/>
    <x v="1"/>
  </r>
  <r>
    <s v="ZIQ106032"/>
    <x v="5"/>
    <s v="CLI66049"/>
    <x v="3"/>
    <n v="118.33"/>
    <n v="134.53864999999999"/>
    <n v="88.300000000000011"/>
    <n v="30.029999999999987"/>
    <x v="2"/>
  </r>
  <r>
    <s v="VEM683448"/>
    <x v="21"/>
    <s v="CLI59478"/>
    <x v="0"/>
    <n v="19.2"/>
    <n v="19.603199999999998"/>
    <n v="16.149999999999999"/>
    <n v="3.0500000000000007"/>
    <x v="0"/>
  </r>
  <r>
    <s v="LIG200285"/>
    <x v="26"/>
    <s v="CLI39020"/>
    <x v="2"/>
    <n v="110.56"/>
    <n v="121.59616999999997"/>
    <n v="75.849999999999994"/>
    <n v="34.710000000000008"/>
    <x v="1"/>
  </r>
  <r>
    <s v="VPN503988"/>
    <x v="1"/>
    <s v="CLI88145"/>
    <x v="2"/>
    <n v="183.14"/>
    <n v="197.148"/>
    <n v="110.87"/>
    <n v="72.269999999999982"/>
    <x v="1"/>
  </r>
  <r>
    <s v="PYF460508"/>
    <x v="26"/>
    <s v="CLI02872"/>
    <x v="0"/>
    <n v="141.51999999999998"/>
    <n v="167.79400000000001"/>
    <n v="100.82"/>
    <n v="40.699999999999989"/>
    <x v="0"/>
  </r>
  <r>
    <s v="AIZ847185"/>
    <x v="16"/>
    <s v="CLI00816"/>
    <x v="2"/>
    <n v="569.61"/>
    <n v="682.66199999999992"/>
    <n v="450.87"/>
    <n v="118.74000000000001"/>
    <x v="2"/>
  </r>
  <r>
    <s v="MZD559865"/>
    <x v="21"/>
    <s v="CLI16531"/>
    <x v="2"/>
    <n v="80.05"/>
    <n v="94.839999999999989"/>
    <n v="49.45"/>
    <n v="30.599999999999994"/>
    <x v="2"/>
  </r>
  <r>
    <s v="BEU913960"/>
    <x v="21"/>
    <s v="CLI16531"/>
    <x v="3"/>
    <n v="462.8"/>
    <n v="515.78399999999999"/>
    <n v="334.13"/>
    <n v="128.67000000000002"/>
    <x v="2"/>
  </r>
  <r>
    <s v="UWR505651"/>
    <x v="12"/>
    <s v="CLI78263"/>
    <x v="3"/>
    <n v="101.2"/>
    <n v="106.76599999999999"/>
    <n v="81.599999999999994"/>
    <n v="19.600000000000009"/>
    <x v="2"/>
  </r>
  <r>
    <s v="FQD802478"/>
    <x v="6"/>
    <s v="CLI37207"/>
    <x v="0"/>
    <n v="456.96"/>
    <n v="543.73809999999992"/>
    <n v="311.85000000000002"/>
    <n v="145.10999999999996"/>
    <x v="0"/>
  </r>
  <r>
    <s v="XBO744040"/>
    <x v="16"/>
    <s v="CLI06623"/>
    <x v="3"/>
    <n v="121.29"/>
    <n v="137.26821999999999"/>
    <n v="94.56"/>
    <n v="26.730000000000004"/>
    <x v="2"/>
  </r>
  <r>
    <s v="QQB204198"/>
    <x v="9"/>
    <s v="CLI67216"/>
    <x v="1"/>
    <n v="139.97999999999999"/>
    <n v="156.79345000000001"/>
    <n v="109.38"/>
    <n v="30.599999999999994"/>
    <x v="1"/>
  </r>
  <r>
    <s v="TAG358881"/>
    <x v="0"/>
    <s v="CLI43302"/>
    <x v="0"/>
    <n v="150.16"/>
    <n v="158.41879999999998"/>
    <n v="99.28"/>
    <n v="50.879999999999995"/>
    <x v="0"/>
  </r>
  <r>
    <s v="ZFY771025"/>
    <x v="6"/>
    <s v="CLI10871"/>
    <x v="2"/>
    <n v="85.17"/>
    <n v="97.042000000000002"/>
    <n v="64.42"/>
    <n v="20.75"/>
    <x v="2"/>
  </r>
  <r>
    <s v="CVZ145492"/>
    <x v="16"/>
    <s v="CLI36633"/>
    <x v="2"/>
    <n v="219.73999999999998"/>
    <n v="234.51984999999996"/>
    <n v="164.9"/>
    <n v="54.839999999999975"/>
    <x v="2"/>
  </r>
  <r>
    <s v="BQR361090"/>
    <x v="14"/>
    <s v="CLI11995"/>
    <x v="0"/>
    <n v="151.19999999999999"/>
    <n v="168.98250000000002"/>
    <n v="118.24"/>
    <n v="32.959999999999994"/>
    <x v="0"/>
  </r>
  <r>
    <s v="CQF919984"/>
    <x v="13"/>
    <s v="CLI01929"/>
    <x v="3"/>
    <n v="194.56"/>
    <n v="233.47199999999998"/>
    <n v="135.28"/>
    <n v="59.28"/>
    <x v="2"/>
  </r>
  <r>
    <s v="KQF573866"/>
    <x v="12"/>
    <s v="CLI06623"/>
    <x v="1"/>
    <n v="612.41"/>
    <n v="710.20424000000003"/>
    <n v="448"/>
    <n v="164.40999999999997"/>
    <x v="1"/>
  </r>
  <r>
    <s v="VJD012872"/>
    <x v="12"/>
    <s v="CLI43772"/>
    <x v="3"/>
    <n v="63.74"/>
    <n v="66.978459999999984"/>
    <n v="42.44"/>
    <n v="21.300000000000004"/>
    <x v="2"/>
  </r>
  <r>
    <s v="KPV444747"/>
    <x v="15"/>
    <s v="CLI60208"/>
    <x v="2"/>
    <n v="151.81"/>
    <n v="173.91249999999999"/>
    <n v="103.51"/>
    <n v="48.3"/>
    <x v="1"/>
  </r>
  <r>
    <s v="VSE628527"/>
    <x v="17"/>
    <s v="CLI39124"/>
    <x v="1"/>
    <n v="349.96"/>
    <n v="385.44199999999995"/>
    <n v="271.88"/>
    <n v="78.079999999999984"/>
    <x v="1"/>
  </r>
  <r>
    <s v="EHB967867"/>
    <x v="19"/>
    <s v="CLI01576"/>
    <x v="1"/>
    <n v="547.48"/>
    <n v="637.70199999999988"/>
    <n v="376.55"/>
    <n v="170.93"/>
    <x v="1"/>
  </r>
  <r>
    <s v="WQD108137"/>
    <x v="5"/>
    <s v="CLI35252"/>
    <x v="0"/>
    <n v="254.84"/>
    <n v="301.512"/>
    <n v="215.96"/>
    <n v="38.879999999999995"/>
    <x v="0"/>
  </r>
  <r>
    <s v="HTJ919637"/>
    <x v="8"/>
    <s v="CLI75669"/>
    <x v="2"/>
    <n v="317.52"/>
    <n v="366.84479999999996"/>
    <n v="198.22"/>
    <n v="119.29999999999998"/>
    <x v="2"/>
  </r>
  <r>
    <s v="ZJB095217"/>
    <x v="22"/>
    <s v="CLI76996"/>
    <x v="2"/>
    <n v="329.33"/>
    <n v="394.47099999999995"/>
    <n v="278.89"/>
    <n v="50.44"/>
    <x v="2"/>
  </r>
  <r>
    <s v="HOU359359"/>
    <x v="4"/>
    <s v="CLI27781"/>
    <x v="0"/>
    <n v="32.5"/>
    <n v="34.287500000000001"/>
    <n v="23.119999999999997"/>
    <n v="9.3800000000000026"/>
    <x v="0"/>
  </r>
  <r>
    <s v="FKS016370"/>
    <x v="5"/>
    <s v="CLI27223"/>
    <x v="0"/>
    <n v="602.79"/>
    <n v="715.721"/>
    <n v="396.11"/>
    <n v="206.67999999999995"/>
    <x v="0"/>
  </r>
  <r>
    <s v="ADE243446"/>
    <x v="25"/>
    <s v="CLI71492"/>
    <x v="2"/>
    <n v="50.6"/>
    <n v="53.382999999999996"/>
    <n v="40.799999999999997"/>
    <n v="9.8000000000000043"/>
    <x v="2"/>
  </r>
  <r>
    <s v="IHC648489"/>
    <x v="16"/>
    <s v="CLI80121"/>
    <x v="0"/>
    <n v="112.6"/>
    <n v="135.11999999999998"/>
    <n v="97"/>
    <n v="15.599999999999994"/>
    <x v="0"/>
  </r>
  <r>
    <s v="RUY611832"/>
    <x v="29"/>
    <s v="CLI06623"/>
    <x v="2"/>
    <n v="381.1"/>
    <n v="440.51449999999994"/>
    <n v="247.65"/>
    <n v="133.45000000000002"/>
    <x v="1"/>
  </r>
  <r>
    <s v="VUJ442783"/>
    <x v="23"/>
    <s v="CLI22054"/>
    <x v="2"/>
    <n v="18.54"/>
    <n v="19.559699999999999"/>
    <n v="16"/>
    <n v="2.5399999999999991"/>
    <x v="1"/>
  </r>
  <r>
    <s v="FQY786868"/>
    <x v="23"/>
    <s v="CLI75526"/>
    <x v="3"/>
    <n v="210.42"/>
    <n v="247.99885"/>
    <n v="132.16"/>
    <n v="78.259999999999991"/>
    <x v="2"/>
  </r>
  <r>
    <s v="EKU004209"/>
    <x v="31"/>
    <s v="CLI81665"/>
    <x v="2"/>
    <n v="448.03"/>
    <n v="535.78724999999997"/>
    <n v="332.3"/>
    <n v="115.72999999999996"/>
    <x v="2"/>
  </r>
  <r>
    <s v="UKB096449"/>
    <x v="18"/>
    <s v="CLI80121"/>
    <x v="2"/>
    <n v="245.91"/>
    <n v="277.93560000000002"/>
    <n v="154.31"/>
    <n v="91.6"/>
    <x v="1"/>
  </r>
  <r>
    <s v="LFU007537"/>
    <x v="7"/>
    <s v="CLI58233"/>
    <x v="3"/>
    <n v="140.81"/>
    <n v="163.36701999999997"/>
    <n v="110.67000000000002"/>
    <n v="30.139999999999986"/>
    <x v="2"/>
  </r>
  <r>
    <s v="MLD992629"/>
    <x v="15"/>
    <s v="CLI75442"/>
    <x v="1"/>
    <n v="265.2"/>
    <n v="318.23999999999995"/>
    <n v="153.94999999999999"/>
    <n v="111.25"/>
    <x v="1"/>
  </r>
  <r>
    <s v="HZM028308"/>
    <x v="8"/>
    <s v="CLI00816"/>
    <x v="0"/>
    <n v="868.91000000000008"/>
    <n v="1039.5947999999999"/>
    <n v="566.08000000000004"/>
    <n v="302.83000000000004"/>
    <x v="0"/>
  </r>
  <r>
    <s v="FZO093326"/>
    <x v="22"/>
    <s v="CLI64120"/>
    <x v="0"/>
    <n v="181.7"/>
    <n v="212.38499999999999"/>
    <n v="141.82"/>
    <n v="39.879999999999995"/>
    <x v="0"/>
  </r>
  <r>
    <s v="KHE446108"/>
    <x v="10"/>
    <s v="CLI81665"/>
    <x v="2"/>
    <n v="325.21000000000004"/>
    <n v="380.19769999999994"/>
    <n v="273.56"/>
    <n v="51.650000000000034"/>
    <x v="1"/>
  </r>
  <r>
    <s v="ZJF733890"/>
    <x v="25"/>
    <s v="CLI51407"/>
    <x v="2"/>
    <n v="315.94"/>
    <n v="372.69870000000003"/>
    <n v="209.23"/>
    <n v="106.71000000000001"/>
    <x v="2"/>
  </r>
  <r>
    <s v="OBC826213"/>
    <x v="30"/>
    <s v="CLI72517"/>
    <x v="0"/>
    <n v="142.79000000000002"/>
    <n v="150.64345"/>
    <n v="103.91"/>
    <n v="38.880000000000024"/>
    <x v="0"/>
  </r>
  <r>
    <s v="GHJ386331"/>
    <x v="28"/>
    <s v="CLI45162"/>
    <x v="0"/>
    <n v="11.93"/>
    <n v="12.325029999999998"/>
    <n v="9.64"/>
    <n v="2.2899999999999991"/>
    <x v="0"/>
  </r>
  <r>
    <s v="SDE286305"/>
    <x v="9"/>
    <s v="CLI27781"/>
    <x v="3"/>
    <n v="143.47999999999999"/>
    <n v="172.17599999999999"/>
    <n v="85.64"/>
    <n v="57.839999999999989"/>
    <x v="2"/>
  </r>
  <r>
    <s v="ONE433354"/>
    <x v="16"/>
    <s v="CLI91604"/>
    <x v="3"/>
    <n v="849.74"/>
    <n v="994.9307"/>
    <n v="551.46"/>
    <n v="298.27999999999997"/>
    <x v="2"/>
  </r>
  <r>
    <s v="HXM290782"/>
    <x v="25"/>
    <s v="CLI27223"/>
    <x v="2"/>
    <n v="47.95"/>
    <n v="50.587249999999997"/>
    <n v="27.7"/>
    <n v="20.250000000000004"/>
    <x v="2"/>
  </r>
  <r>
    <s v="VPS783782"/>
    <x v="16"/>
    <s v="CLI84866"/>
    <x v="1"/>
    <n v="678.93000000000006"/>
    <n v="756.25660999999991"/>
    <n v="486.44999999999993"/>
    <n v="192.48000000000013"/>
    <x v="2"/>
  </r>
  <r>
    <s v="HNB159808"/>
    <x v="27"/>
    <s v="CLI38098"/>
    <x v="3"/>
    <n v="560.07999999999993"/>
    <n v="635.74884999999995"/>
    <n v="344.77"/>
    <n v="215.30999999999995"/>
    <x v="2"/>
  </r>
  <r>
    <s v="OVT586511"/>
    <x v="26"/>
    <s v="CLI55254"/>
    <x v="3"/>
    <n v="260.89999999999998"/>
    <n v="309.97499999999997"/>
    <n v="155.54999999999998"/>
    <n v="105.35"/>
    <x v="2"/>
  </r>
  <r>
    <s v="JVN621239"/>
    <x v="10"/>
    <s v="CLI98781"/>
    <x v="0"/>
    <n v="382.49"/>
    <n v="458.09334999999999"/>
    <n v="219.2"/>
    <n v="163.29000000000002"/>
    <x v="0"/>
  </r>
  <r>
    <s v="LEW921769"/>
    <x v="13"/>
    <s v="CLI43459"/>
    <x v="3"/>
    <n v="374.64"/>
    <n v="395.24519999999995"/>
    <n v="250.92"/>
    <n v="123.72"/>
    <x v="2"/>
  </r>
  <r>
    <s v="ZHO056978"/>
    <x v="15"/>
    <s v="CLI64505"/>
    <x v="2"/>
    <n v="224.78000000000003"/>
    <n v="251.35669999999999"/>
    <n v="184.23"/>
    <n v="40.55000000000004"/>
    <x v="1"/>
  </r>
  <r>
    <s v="TOY222465"/>
    <x v="2"/>
    <s v="CLI27781"/>
    <x v="0"/>
    <n v="163.43"/>
    <n v="173.70803000000001"/>
    <n v="124.39999999999999"/>
    <n v="39.030000000000015"/>
    <x v="0"/>
  </r>
  <r>
    <s v="CEX391927"/>
    <x v="17"/>
    <s v="CLI90985"/>
    <x v="3"/>
    <n v="107.44"/>
    <n v="113.3492"/>
    <n v="73.100000000000009"/>
    <n v="34.339999999999989"/>
    <x v="2"/>
  </r>
  <r>
    <s v="ALA868363"/>
    <x v="9"/>
    <s v="CLI71053"/>
    <x v="3"/>
    <n v="159.29000000000002"/>
    <n v="168.05095"/>
    <n v="108.16000000000001"/>
    <n v="51.13000000000001"/>
    <x v="2"/>
  </r>
  <r>
    <s v="LTB567766"/>
    <x v="19"/>
    <s v="CLI55712"/>
    <x v="3"/>
    <n v="575.32999999999993"/>
    <n v="686.5012999999999"/>
    <n v="374.27"/>
    <n v="201.05999999999995"/>
    <x v="2"/>
  </r>
  <r>
    <s v="AHM571192"/>
    <x v="17"/>
    <s v="CLI35285"/>
    <x v="1"/>
    <n v="204.32"/>
    <n v="208.79159999999996"/>
    <n v="165.96"/>
    <n v="38.359999999999985"/>
    <x v="1"/>
  </r>
  <r>
    <s v="KDC596750"/>
    <x v="18"/>
    <s v="CLI81665"/>
    <x v="2"/>
    <n v="45.04"/>
    <n v="47.517199999999995"/>
    <n v="30.09"/>
    <n v="14.95"/>
    <x v="1"/>
  </r>
  <r>
    <s v="JEQ033306"/>
    <x v="15"/>
    <s v="CLI40949"/>
    <x v="0"/>
    <n v="280.22000000000003"/>
    <n v="332.63900000000001"/>
    <n v="208.36"/>
    <n v="71.860000000000014"/>
    <x v="0"/>
  </r>
  <r>
    <s v="STV539450"/>
    <x v="29"/>
    <s v="CLI62184"/>
    <x v="0"/>
    <n v="70.110000000000014"/>
    <n v="73.966049999999996"/>
    <n v="43.38"/>
    <n v="26.730000000000011"/>
    <x v="0"/>
  </r>
  <r>
    <s v="SSF299160"/>
    <x v="20"/>
    <s v="CLI71053"/>
    <x v="2"/>
    <n v="59.8"/>
    <n v="71.759999999999991"/>
    <n v="36.1"/>
    <n v="23.699999999999996"/>
    <x v="1"/>
  </r>
  <r>
    <s v="ODF424266"/>
    <x v="12"/>
    <s v="CLI57946"/>
    <x v="1"/>
    <n v="181.32999999999998"/>
    <n v="209.34115"/>
    <n v="150.97"/>
    <n v="30.359999999999985"/>
    <x v="1"/>
  </r>
  <r>
    <s v="VHS370321"/>
    <x v="10"/>
    <s v="CLI10871"/>
    <x v="2"/>
    <n v="26.52"/>
    <n v="27.978599999999997"/>
    <n v="16.14"/>
    <n v="10.379999999999999"/>
    <x v="1"/>
  </r>
  <r>
    <s v="USV792926"/>
    <x v="4"/>
    <s v="CLI82809"/>
    <x v="2"/>
    <n v="53.5"/>
    <n v="55.592500000000001"/>
    <n v="36.160000000000004"/>
    <n v="17.339999999999996"/>
    <x v="2"/>
  </r>
  <r>
    <s v="RUW108313"/>
    <x v="8"/>
    <s v="CLI31797"/>
    <x v="0"/>
    <n v="803.59"/>
    <n v="922.74955"/>
    <n v="613.83999999999992"/>
    <n v="189.75000000000011"/>
    <x v="0"/>
  </r>
  <r>
    <s v="GIQ349413"/>
    <x v="1"/>
    <s v="CLI07602"/>
    <x v="1"/>
    <n v="237.6"/>
    <n v="274.327"/>
    <n v="182.76999999999998"/>
    <n v="54.830000000000013"/>
    <x v="1"/>
  </r>
  <r>
    <s v="PXJ558234"/>
    <x v="27"/>
    <s v="CLI62689"/>
    <x v="2"/>
    <n v="234.11"/>
    <n v="267.83730000000003"/>
    <n v="197.79999999999998"/>
    <n v="36.310000000000031"/>
    <x v="2"/>
  </r>
  <r>
    <s v="NXT980818"/>
    <x v="7"/>
    <s v="CLI07602"/>
    <x v="1"/>
    <n v="207.08"/>
    <n v="248.49600000000001"/>
    <n v="165.52"/>
    <n v="41.56"/>
    <x v="1"/>
  </r>
  <r>
    <s v="ORR402733"/>
    <x v="18"/>
    <s v="CLI62228"/>
    <x v="0"/>
    <n v="131.63"/>
    <n v="147.0455"/>
    <n v="98.78"/>
    <n v="32.849999999999994"/>
    <x v="0"/>
  </r>
  <r>
    <s v="YEF676798"/>
    <x v="26"/>
    <s v="CLI64120"/>
    <x v="3"/>
    <n v="629.37"/>
    <n v="755.24400000000003"/>
    <n v="512.87"/>
    <n v="116.5"/>
    <x v="2"/>
  </r>
  <r>
    <s v="AYD242450"/>
    <x v="26"/>
    <s v="CLI41138"/>
    <x v="3"/>
    <n v="243.82"/>
    <n v="275.56100000000004"/>
    <n v="183.53"/>
    <n v="60.289999999999992"/>
    <x v="2"/>
  </r>
  <r>
    <s v="ALP647049"/>
    <x v="23"/>
    <s v="CLI73607"/>
    <x v="2"/>
    <n v="255.89999999999998"/>
    <n v="300.19829999999996"/>
    <n v="156.44"/>
    <n v="99.45999999999998"/>
    <x v="1"/>
  </r>
  <r>
    <s v="KPD106360"/>
    <x v="13"/>
    <s v="CLI01576"/>
    <x v="1"/>
    <n v="33.56"/>
    <n v="34.264760000000003"/>
    <n v="19.239999999999998"/>
    <n v="14.320000000000004"/>
    <x v="1"/>
  </r>
  <r>
    <s v="IVW824957"/>
    <x v="3"/>
    <s v="CLI13099"/>
    <x v="2"/>
    <n v="328.56"/>
    <n v="389.31589999999994"/>
    <n v="275.04999999999995"/>
    <n v="53.510000000000048"/>
    <x v="2"/>
  </r>
  <r>
    <s v="PCP266019"/>
    <x v="0"/>
    <s v="CLI47550"/>
    <x v="3"/>
    <n v="24.53"/>
    <n v="25.879149999999999"/>
    <n v="17.75"/>
    <n v="6.7800000000000011"/>
    <x v="2"/>
  </r>
  <r>
    <s v="KEX468011"/>
    <x v="26"/>
    <s v="CLI18871"/>
    <x v="0"/>
    <n v="128.76999999999998"/>
    <n v="148.96179999999998"/>
    <n v="91.949999999999989"/>
    <n v="36.819999999999993"/>
    <x v="0"/>
  </r>
  <r>
    <s v="CDO542546"/>
    <x v="20"/>
    <s v="CLI56806"/>
    <x v="2"/>
    <n v="63.34"/>
    <n v="66.69314"/>
    <n v="48.23"/>
    <n v="15.110000000000007"/>
    <x v="1"/>
  </r>
  <r>
    <s v="CYV630023"/>
    <x v="5"/>
    <s v="CLI37207"/>
    <x v="2"/>
    <n v="626.39"/>
    <n v="750.89660000000003"/>
    <n v="408.52"/>
    <n v="217.87"/>
    <x v="1"/>
  </r>
  <r>
    <s v="JZO298990"/>
    <x v="30"/>
    <s v="CLI31797"/>
    <x v="3"/>
    <n v="137.24"/>
    <n v="143.77500000000001"/>
    <n v="94.25"/>
    <n v="42.990000000000009"/>
    <x v="2"/>
  </r>
  <r>
    <s v="DYU925516"/>
    <x v="21"/>
    <s v="CLI44622"/>
    <x v="0"/>
    <n v="589.09"/>
    <n v="698.89674999999988"/>
    <n v="494.76"/>
    <n v="94.330000000000041"/>
    <x v="0"/>
  </r>
  <r>
    <s v="OIQ970162"/>
    <x v="2"/>
    <s v="CLI42429"/>
    <x v="1"/>
    <n v="48.06"/>
    <n v="55.444800000000001"/>
    <n v="38.879999999999995"/>
    <n v="9.1800000000000068"/>
    <x v="1"/>
  </r>
  <r>
    <s v="LYM631292"/>
    <x v="21"/>
    <s v="CLI91604"/>
    <x v="0"/>
    <n v="419.89"/>
    <n v="502.5760499999999"/>
    <n v="280.75"/>
    <n v="139.13999999999999"/>
    <x v="0"/>
  </r>
  <r>
    <s v="FOH736278"/>
    <x v="16"/>
    <s v="CLI71492"/>
    <x v="2"/>
    <n v="279.76"/>
    <n v="332.40019999999998"/>
    <n v="208.64"/>
    <n v="71.12"/>
    <x v="2"/>
  </r>
  <r>
    <s v="LFO829961"/>
    <x v="5"/>
    <s v="CLI09972"/>
    <x v="3"/>
    <n v="616.83000000000004"/>
    <n v="731.29276000000004"/>
    <n v="452.28000000000003"/>
    <n v="164.55"/>
    <x v="2"/>
  </r>
  <r>
    <s v="GNK076477"/>
    <x v="26"/>
    <s v="CLI49476"/>
    <x v="2"/>
    <n v="157.74"/>
    <n v="174.28629999999998"/>
    <n v="113.3"/>
    <n v="44.440000000000012"/>
    <x v="1"/>
  </r>
  <r>
    <s v="GXY794917"/>
    <x v="4"/>
    <s v="CLI13755"/>
    <x v="0"/>
    <n v="670.4899999999999"/>
    <n v="796.39355999999987"/>
    <n v="549.18000000000006"/>
    <n v="121.30999999999983"/>
    <x v="0"/>
  </r>
  <r>
    <s v="VNV499057"/>
    <x v="9"/>
    <s v="CLI69748"/>
    <x v="0"/>
    <n v="235.73"/>
    <n v="256.85140000000001"/>
    <n v="161.25"/>
    <n v="74.47999999999999"/>
    <x v="0"/>
  </r>
  <r>
    <s v="IJV391164"/>
    <x v="30"/>
    <s v="CLI08953"/>
    <x v="0"/>
    <n v="153.96"/>
    <n v="176.6088"/>
    <n v="109.25999999999999"/>
    <n v="44.700000000000017"/>
    <x v="0"/>
  </r>
  <r>
    <s v="GXV740066"/>
    <x v="1"/>
    <s v="CLI73607"/>
    <x v="2"/>
    <n v="129.48000000000002"/>
    <n v="147.49525"/>
    <n v="95.84"/>
    <n v="33.640000000000015"/>
    <x v="1"/>
  </r>
  <r>
    <s v="YCM804626"/>
    <x v="12"/>
    <s v="CLI94035"/>
    <x v="0"/>
    <n v="119"/>
    <n v="125.54499999999999"/>
    <n v="90"/>
    <n v="29"/>
    <x v="0"/>
  </r>
  <r>
    <s v="ZYS439776"/>
    <x v="1"/>
    <s v="CLI22054"/>
    <x v="3"/>
    <n v="235.22000000000003"/>
    <n v="277.08749999999998"/>
    <n v="143.34"/>
    <n v="91.880000000000024"/>
    <x v="2"/>
  </r>
  <r>
    <s v="JEZ479951"/>
    <x v="12"/>
    <s v="CLI25279"/>
    <x v="3"/>
    <n v="163.6"/>
    <n v="196.32"/>
    <n v="145.35"/>
    <n v="18.25"/>
    <x v="2"/>
  </r>
  <r>
    <s v="SMK549852"/>
    <x v="16"/>
    <s v="CLI13099"/>
    <x v="2"/>
    <n v="32.26"/>
    <n v="38.711999999999996"/>
    <n v="18.16"/>
    <n v="14.099999999999998"/>
    <x v="2"/>
  </r>
  <r>
    <s v="JUA085338"/>
    <x v="16"/>
    <s v="CLI75442"/>
    <x v="3"/>
    <n v="41.410000000000004"/>
    <n v="43.687550000000002"/>
    <n v="32.950000000000003"/>
    <n v="8.4600000000000009"/>
    <x v="2"/>
  </r>
  <r>
    <s v="CCS609929"/>
    <x v="7"/>
    <s v="CLI71099"/>
    <x v="3"/>
    <n v="118.32"/>
    <n v="124.82759999999999"/>
    <n v="79.599999999999994"/>
    <n v="38.72"/>
    <x v="2"/>
  </r>
  <r>
    <s v="JSH371067"/>
    <x v="0"/>
    <s v="CLI17407"/>
    <x v="1"/>
    <n v="26.09"/>
    <n v="27.52495"/>
    <n v="17.27"/>
    <n v="8.82"/>
    <x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63">
  <r>
    <s v="ELF046183"/>
    <s v="AZ3515"/>
    <n v="4"/>
    <n v="2.7"/>
    <x v="0"/>
    <n v="11.394"/>
    <n v="7.6"/>
    <x v="0"/>
    <x v="0"/>
    <s v="pain de campagne"/>
    <x v="0"/>
  </r>
  <r>
    <s v="LZC873737"/>
    <s v="TB4412"/>
    <n v="5"/>
    <n v="32.43"/>
    <x v="1"/>
    <n v="194.58"/>
    <n v="129.9"/>
    <x v="1"/>
    <x v="1"/>
    <s v="Tapis salon"/>
    <x v="1"/>
  </r>
  <r>
    <s v="LZC873737"/>
    <s v="GO2012"/>
    <n v="2"/>
    <n v="8.84"/>
    <x v="2"/>
    <n v="18.6524"/>
    <n v="10.76"/>
    <x v="2"/>
    <x v="0"/>
    <s v="Miel de montagne"/>
    <x v="1"/>
  </r>
  <r>
    <s v="LZC873737"/>
    <s v="BL5641"/>
    <n v="3"/>
    <n v="5.3"/>
    <x v="3"/>
    <n v="16.774499999999996"/>
    <n v="12.75"/>
    <x v="3"/>
    <x v="0"/>
    <s v="confiture pomme 250gr"/>
    <x v="1"/>
  </r>
  <r>
    <s v="SQW627036"/>
    <s v="RA1118"/>
    <n v="5"/>
    <n v="54.54"/>
    <x v="4"/>
    <n v="327.23999999999995"/>
    <n v="188.2"/>
    <x v="4"/>
    <x v="2"/>
    <s v="Jupe courte"/>
    <x v="2"/>
  </r>
  <r>
    <s v="SQW627036"/>
    <s v="ET5273"/>
    <n v="2"/>
    <n v="37.54"/>
    <x v="5"/>
    <n v="79.209399999999988"/>
    <n v="49.64"/>
    <x v="5"/>
    <x v="3"/>
    <s v="Liqueur"/>
    <x v="2"/>
  </r>
  <r>
    <s v="LEH490374"/>
    <s v="CD6525"/>
    <n v="4"/>
    <n v="6.1"/>
    <x v="6"/>
    <n v="26.84"/>
    <n v="16.399999999999999"/>
    <x v="6"/>
    <x v="4"/>
    <s v="savons au lait d'anesse"/>
    <x v="2"/>
  </r>
  <r>
    <s v="RWX755353"/>
    <s v="ZO9006"/>
    <n v="4"/>
    <n v="5.99"/>
    <x v="7"/>
    <n v="25.277799999999999"/>
    <n v="18.8"/>
    <x v="7"/>
    <x v="0"/>
    <s v="Miel de colza"/>
    <x v="1"/>
  </r>
  <r>
    <s v="SGZ014048"/>
    <s v="RM1974"/>
    <n v="4"/>
    <n v="112.39"/>
    <x v="8"/>
    <n v="539.47199999999998"/>
    <n v="374.84"/>
    <x v="1"/>
    <x v="2"/>
    <s v="Manteau "/>
    <x v="0"/>
  </r>
  <r>
    <s v="SGZ014048"/>
    <s v="GO2012"/>
    <n v="3"/>
    <n v="8.84"/>
    <x v="9"/>
    <n v="27.978599999999997"/>
    <n v="16.14"/>
    <x v="2"/>
    <x v="0"/>
    <s v="Miel de montagne"/>
    <x v="0"/>
  </r>
  <r>
    <s v="SGZ014048"/>
    <s v="UA6280"/>
    <n v="1"/>
    <n v="33.71"/>
    <x v="10"/>
    <n v="40.451999999999998"/>
    <n v="22.16"/>
    <x v="4"/>
    <x v="2"/>
    <s v="Lot t-shirt enfant"/>
    <x v="0"/>
  </r>
  <r>
    <s v="SGZ014048"/>
    <s v="HN7321"/>
    <n v="1"/>
    <n v="4.63"/>
    <x v="11"/>
    <n v="4.8846499999999997"/>
    <n v="3.61"/>
    <x v="8"/>
    <x v="3"/>
    <s v="Bière aromatisée"/>
    <x v="0"/>
  </r>
  <r>
    <s v="SGZ014048"/>
    <s v="AZ1374"/>
    <n v="2"/>
    <n v="26.86"/>
    <x v="12"/>
    <n v="56.674599999999998"/>
    <n v="37"/>
    <x v="9"/>
    <x v="0"/>
    <s v="fromage chèvre frais 1kg"/>
    <x v="0"/>
  </r>
  <r>
    <s v="DAO010030"/>
    <s v="DS8925"/>
    <n v="4"/>
    <n v="5.19"/>
    <x v="13"/>
    <n v="21.901800000000001"/>
    <n v="18.28"/>
    <x v="5"/>
    <x v="3"/>
    <s v="Bière blanche"/>
    <x v="1"/>
  </r>
  <r>
    <s v="DAO010030"/>
    <s v="AZ1374"/>
    <n v="5"/>
    <n v="26.86"/>
    <x v="14"/>
    <n v="141.6865"/>
    <n v="92.5"/>
    <x v="9"/>
    <x v="0"/>
    <s v="fromage chèvre frais 1kg"/>
    <x v="1"/>
  </r>
  <r>
    <s v="DAO010030"/>
    <s v="ZM3490"/>
    <n v="4"/>
    <n v="29.58"/>
    <x v="15"/>
    <n v="124.82759999999999"/>
    <n v="79.599999999999994"/>
    <x v="10"/>
    <x v="0"/>
    <s v="Panier légumes"/>
    <x v="1"/>
  </r>
  <r>
    <s v="DAO010030"/>
    <s v="GF2639"/>
    <n v="4"/>
    <n v="51.77"/>
    <x v="16"/>
    <n v="248.49600000000001"/>
    <n v="165.52"/>
    <x v="11"/>
    <x v="2"/>
    <s v="Chemise manche longue"/>
    <x v="1"/>
  </r>
  <r>
    <s v="DAO010030"/>
    <s v="FH8421"/>
    <n v="2"/>
    <n v="8.91"/>
    <x v="17"/>
    <n v="18.8001"/>
    <n v="13"/>
    <x v="7"/>
    <x v="0"/>
    <s v="Confiture marrom"/>
    <x v="1"/>
  </r>
  <r>
    <s v="ZME009971"/>
    <s v="OS5495"/>
    <n v="4"/>
    <n v="5.27"/>
    <x v="18"/>
    <n v="22.239399999999996"/>
    <n v="12.16"/>
    <x v="12"/>
    <x v="0"/>
    <s v="Confiture fraise"/>
    <x v="0"/>
  </r>
  <r>
    <s v="IDG221852"/>
    <s v="SN2455"/>
    <n v="4"/>
    <n v="5"/>
    <x v="19"/>
    <n v="21.099999999999998"/>
    <n v="17.2"/>
    <x v="0"/>
    <x v="0"/>
    <s v="pain surprise"/>
    <x v="1"/>
  </r>
  <r>
    <s v="WWX108635"/>
    <s v="ME1301"/>
    <n v="1"/>
    <n v="9.67"/>
    <x v="20"/>
    <n v="10.201849999999999"/>
    <n v="7.23"/>
    <x v="2"/>
    <x v="0"/>
    <s v="Soupe légumes"/>
    <x v="0"/>
  </r>
  <r>
    <s v="WWX108635"/>
    <s v="BF1345"/>
    <n v="4"/>
    <n v="7.87"/>
    <x v="21"/>
    <n v="33.211399999999998"/>
    <n v="25.4"/>
    <x v="3"/>
    <x v="0"/>
    <s v="jus pomme 33cl x 6"/>
    <x v="0"/>
  </r>
  <r>
    <s v="WWX108635"/>
    <s v="WZ8289"/>
    <n v="2"/>
    <n v="55.91"/>
    <x v="22"/>
    <n v="134.184"/>
    <n v="62.58"/>
    <x v="5"/>
    <x v="1"/>
    <s v="Bibelot "/>
    <x v="0"/>
  </r>
  <r>
    <s v="WWX108635"/>
    <s v="CN9706"/>
    <n v="2"/>
    <n v="14.78"/>
    <x v="23"/>
    <n v="31.185799999999997"/>
    <n v="21.86"/>
    <x v="2"/>
    <x v="0"/>
    <s v="Gelée royale "/>
    <x v="0"/>
  </r>
  <r>
    <s v="WWX108635"/>
    <s v="GO0157"/>
    <n v="3"/>
    <n v="29.9"/>
    <x v="24"/>
    <n v="107.63999999999999"/>
    <n v="54.150000000000006"/>
    <x v="1"/>
    <x v="2"/>
    <s v="Chemise manche courte"/>
    <x v="0"/>
  </r>
  <r>
    <s v="RUL064803"/>
    <s v="WG0845"/>
    <n v="3"/>
    <n v="49.57"/>
    <x v="25"/>
    <n v="178.452"/>
    <n v="102.06"/>
    <x v="13"/>
    <x v="5"/>
    <s v="Pendentif  "/>
    <x v="0"/>
  </r>
  <r>
    <s v="LRH261624"/>
    <s v="AE4567"/>
    <n v="2"/>
    <n v="29.8"/>
    <x v="26"/>
    <n v="60.851599999999998"/>
    <n v="40.5"/>
    <x v="14"/>
    <x v="6"/>
    <s v="Bloc fois gras"/>
    <x v="2"/>
  </r>
  <r>
    <s v="LRH261624"/>
    <s v="VN9380"/>
    <n v="4"/>
    <n v="6.17"/>
    <x v="27"/>
    <n v="26.037399999999998"/>
    <n v="17.12"/>
    <x v="15"/>
    <x v="3"/>
    <s v="Bière brune"/>
    <x v="2"/>
  </r>
  <r>
    <s v="LRH261624"/>
    <s v="LA4261"/>
    <n v="4"/>
    <n v="3.33"/>
    <x v="28"/>
    <n v="14.0526"/>
    <n v="12.04"/>
    <x v="10"/>
    <x v="0"/>
    <s v="Confiture fraise"/>
    <x v="2"/>
  </r>
  <r>
    <s v="LRH261624"/>
    <s v="UP5610"/>
    <n v="3"/>
    <n v="45.04"/>
    <x v="29"/>
    <n v="142.55160000000001"/>
    <n v="90.27"/>
    <x v="8"/>
    <x v="3"/>
    <s v="Marc de champagne"/>
    <x v="2"/>
  </r>
  <r>
    <s v="FQP671896"/>
    <s v="RM1974"/>
    <n v="1"/>
    <n v="112.39"/>
    <x v="30"/>
    <n v="134.86799999999999"/>
    <n v="93.71"/>
    <x v="1"/>
    <x v="2"/>
    <s v="Manteau "/>
    <x v="2"/>
  </r>
  <r>
    <s v="FQP671896"/>
    <s v="ZM3490"/>
    <n v="1"/>
    <n v="29.58"/>
    <x v="31"/>
    <n v="31.206899999999997"/>
    <n v="19.899999999999999"/>
    <x v="10"/>
    <x v="0"/>
    <s v="Panier légumes"/>
    <x v="2"/>
  </r>
  <r>
    <s v="FQP671896"/>
    <s v="ZM3490"/>
    <n v="2"/>
    <n v="29.58"/>
    <x v="32"/>
    <n v="62.413799999999995"/>
    <n v="39.799999999999997"/>
    <x v="10"/>
    <x v="0"/>
    <s v="Panier légumes"/>
    <x v="2"/>
  </r>
  <r>
    <s v="FQP671896"/>
    <s v="XE1989"/>
    <n v="2"/>
    <n v="63.76"/>
    <x v="33"/>
    <n v="153.024"/>
    <n v="88.1"/>
    <x v="16"/>
    <x v="2"/>
    <s v="Chemise manche longue"/>
    <x v="2"/>
  </r>
  <r>
    <s v="IQH385603"/>
    <s v="TB4412"/>
    <n v="2"/>
    <n v="32.43"/>
    <x v="34"/>
    <n v="77.831999999999994"/>
    <n v="51.96"/>
    <x v="1"/>
    <x v="1"/>
    <s v="Tapis salon"/>
    <x v="0"/>
  </r>
  <r>
    <s v="IQH385603"/>
    <s v="XS7442"/>
    <n v="2"/>
    <n v="29.87"/>
    <x v="35"/>
    <n v="71.688000000000002"/>
    <n v="33.46"/>
    <x v="17"/>
    <x v="5"/>
    <s v="Bracelet"/>
    <x v="0"/>
  </r>
  <r>
    <s v="IQH385603"/>
    <s v="ME1301"/>
    <n v="4"/>
    <n v="9.67"/>
    <x v="36"/>
    <n v="40.807399999999994"/>
    <n v="28.92"/>
    <x v="2"/>
    <x v="0"/>
    <s v="Soupe légumes"/>
    <x v="0"/>
  </r>
  <r>
    <s v="IQH385603"/>
    <s v="HY8653"/>
    <n v="3"/>
    <n v="5"/>
    <x v="37"/>
    <n v="15.824999999999999"/>
    <n v="13.5"/>
    <x v="18"/>
    <x v="0"/>
    <s v="confiture pomme 250gr"/>
    <x v="0"/>
  </r>
  <r>
    <s v="UTJ586013"/>
    <s v="DH6879"/>
    <n v="2"/>
    <n v="20.86"/>
    <x v="38"/>
    <n v="45.892000000000003"/>
    <n v="33.26"/>
    <x v="10"/>
    <x v="4"/>
    <s v="Crème hydratant"/>
    <x v="1"/>
  </r>
  <r>
    <s v="UTJ586013"/>
    <s v="GG5901"/>
    <n v="5"/>
    <n v="44.74"/>
    <x v="39"/>
    <n v="268.44"/>
    <n v="124.45"/>
    <x v="4"/>
    <x v="2"/>
    <s v="Bermuda "/>
    <x v="1"/>
  </r>
  <r>
    <s v="UTJ586013"/>
    <s v="WU8699"/>
    <n v="5"/>
    <n v="47.85"/>
    <x v="40"/>
    <n v="252.40875"/>
    <n v="159.1"/>
    <x v="7"/>
    <x v="3"/>
    <s v="Champagne demi-sec"/>
    <x v="1"/>
  </r>
  <r>
    <s v="UTJ586013"/>
    <s v="FH8421"/>
    <n v="3"/>
    <n v="8.91"/>
    <x v="41"/>
    <n v="28.200149999999997"/>
    <n v="19.5"/>
    <x v="7"/>
    <x v="0"/>
    <s v="Confiture marrom"/>
    <x v="1"/>
  </r>
  <r>
    <s v="ADH464767"/>
    <s v="CB2102"/>
    <n v="5"/>
    <n v="8.33"/>
    <x v="42"/>
    <n v="43.940749999999994"/>
    <n v="33.700000000000003"/>
    <x v="7"/>
    <x v="0"/>
    <s v="Miel de montagne"/>
    <x v="0"/>
  </r>
  <r>
    <s v="ADH464767"/>
    <s v="XS7442"/>
    <n v="5"/>
    <n v="29.87"/>
    <x v="43"/>
    <n v="179.22"/>
    <n v="83.65"/>
    <x v="17"/>
    <x v="5"/>
    <s v="Bracelet"/>
    <x v="0"/>
  </r>
  <r>
    <s v="ADH464767"/>
    <s v="LD1715"/>
    <n v="3"/>
    <n v="6.72"/>
    <x v="44"/>
    <n v="20.583359999999999"/>
    <n v="17.07"/>
    <x v="19"/>
    <x v="6"/>
    <s v="Saucisson aux cèpes"/>
    <x v="0"/>
  </r>
  <r>
    <s v="EBF064847"/>
    <s v="XE1191"/>
    <n v="4"/>
    <n v="41.31"/>
    <x v="45"/>
    <n v="198.28800000000001"/>
    <n v="91.84"/>
    <x v="19"/>
    <x v="5"/>
    <s v="Bracelet"/>
    <x v="0"/>
  </r>
  <r>
    <s v="ZHA053687"/>
    <s v="RM1974"/>
    <n v="2"/>
    <n v="112.39"/>
    <x v="46"/>
    <n v="269.73599999999999"/>
    <n v="187.42"/>
    <x v="1"/>
    <x v="2"/>
    <s v="Manteau "/>
    <x v="3"/>
  </r>
  <r>
    <s v="ONN649553"/>
    <s v="JY8988"/>
    <n v="4"/>
    <n v="7.86"/>
    <x v="47"/>
    <n v="32.100239999999999"/>
    <n v="20.88"/>
    <x v="12"/>
    <x v="6"/>
    <s v="Saucisson sanglier"/>
    <x v="1"/>
  </r>
  <r>
    <s v="ONN649553"/>
    <s v="GA1173"/>
    <n v="2"/>
    <n v="32.72"/>
    <x v="48"/>
    <n v="78.527999999999992"/>
    <n v="58.14"/>
    <x v="20"/>
    <x v="5"/>
    <s v="Anneau "/>
    <x v="1"/>
  </r>
  <r>
    <s v="ONN649553"/>
    <s v="ZR7792"/>
    <n v="5"/>
    <n v="29.35"/>
    <x v="49"/>
    <n v="154.82124999999999"/>
    <n v="88"/>
    <x v="21"/>
    <x v="0"/>
    <s v="Panier légumes"/>
    <x v="1"/>
  </r>
  <r>
    <s v="GXA248099"/>
    <s v="LD2341"/>
    <n v="3"/>
    <n v="12.5"/>
    <x v="50"/>
    <n v="38.287499999999994"/>
    <n v="17.700000000000003"/>
    <x v="14"/>
    <x v="6"/>
    <s v="Maigret canard sec"/>
    <x v="3"/>
  </r>
  <r>
    <s v="GXA248099"/>
    <s v="OW2239"/>
    <n v="5"/>
    <n v="14.13"/>
    <x v="51"/>
    <n v="84.78"/>
    <n v="63.2"/>
    <x v="20"/>
    <x v="5"/>
    <s v="Pendentif  "/>
    <x v="3"/>
  </r>
  <r>
    <s v="GXA248099"/>
    <s v="VF4574"/>
    <n v="5"/>
    <n v="22.3"/>
    <x v="52"/>
    <n v="133.79999999999998"/>
    <n v="79"/>
    <x v="22"/>
    <x v="1"/>
    <s v="verres champagne x6"/>
    <x v="3"/>
  </r>
  <r>
    <s v="GXA248099"/>
    <s v="PO0521"/>
    <n v="3"/>
    <n v="57.71"/>
    <x v="53"/>
    <n v="207.756"/>
    <n v="146.22"/>
    <x v="23"/>
    <x v="2"/>
    <s v="Jupe courte"/>
    <x v="3"/>
  </r>
  <r>
    <s v="GXA248099"/>
    <s v="SN2455"/>
    <n v="2"/>
    <n v="5"/>
    <x v="54"/>
    <n v="10.549999999999999"/>
    <n v="8.6"/>
    <x v="0"/>
    <x v="0"/>
    <s v="pain surprise"/>
    <x v="3"/>
  </r>
  <r>
    <s v="YMW068516"/>
    <s v="FH8421"/>
    <n v="3"/>
    <n v="8.91"/>
    <x v="41"/>
    <n v="28.200149999999997"/>
    <n v="19.5"/>
    <x v="7"/>
    <x v="0"/>
    <s v="Confiture marrom"/>
    <x v="1"/>
  </r>
  <r>
    <s v="YMW068516"/>
    <s v="WG0845"/>
    <n v="3"/>
    <n v="49.57"/>
    <x v="25"/>
    <n v="178.452"/>
    <n v="102.06"/>
    <x v="13"/>
    <x v="5"/>
    <s v="Pendentif  "/>
    <x v="1"/>
  </r>
  <r>
    <s v="YMW068516"/>
    <s v="GH8795"/>
    <n v="3"/>
    <n v="8"/>
    <x v="55"/>
    <n v="25.32"/>
    <n v="19.5"/>
    <x v="9"/>
    <x v="0"/>
    <s v="confiture pomme 500gr"/>
    <x v="1"/>
  </r>
  <r>
    <s v="MFX304147"/>
    <s v="RM1974"/>
    <n v="5"/>
    <n v="112.39"/>
    <x v="56"/>
    <n v="674.34"/>
    <n v="468.54999999999995"/>
    <x v="1"/>
    <x v="2"/>
    <s v="Manteau "/>
    <x v="3"/>
  </r>
  <r>
    <s v="MFX304147"/>
    <s v="GD3562"/>
    <n v="5"/>
    <n v="9.2899999999999991"/>
    <x v="57"/>
    <n v="47.425449999999991"/>
    <n v="26.5"/>
    <x v="21"/>
    <x v="6"/>
    <s v="Saucisson aux cèpes"/>
    <x v="3"/>
  </r>
  <r>
    <s v="RDX561927"/>
    <s v="QX6357"/>
    <n v="4"/>
    <n v="30.49"/>
    <x v="58"/>
    <n v="146.35199999999998"/>
    <n v="86.64"/>
    <x v="19"/>
    <x v="5"/>
    <s v="Anneau "/>
    <x v="2"/>
  </r>
  <r>
    <s v="RDX561927"/>
    <s v="VD0984"/>
    <n v="1"/>
    <n v="59.5"/>
    <x v="59"/>
    <n v="62.772499999999994"/>
    <n v="45"/>
    <x v="22"/>
    <x v="3"/>
    <s v="Champagne millesime 2020"/>
    <x v="2"/>
  </r>
  <r>
    <s v="JEF001759"/>
    <s v="ZR2456"/>
    <n v="4"/>
    <n v="8"/>
    <x v="60"/>
    <n v="32.671999999999997"/>
    <n v="28"/>
    <x v="18"/>
    <x v="6"/>
    <s v="paté en croûte 2/3 pers"/>
    <x v="3"/>
  </r>
  <r>
    <s v="JEF001759"/>
    <s v="AZ1374"/>
    <n v="5"/>
    <n v="26.86"/>
    <x v="14"/>
    <n v="141.6865"/>
    <n v="92.5"/>
    <x v="9"/>
    <x v="0"/>
    <s v="fromage chèvre frais 1kg"/>
    <x v="3"/>
  </r>
  <r>
    <s v="JEF001759"/>
    <s v="RA1118"/>
    <n v="5"/>
    <n v="54.54"/>
    <x v="4"/>
    <n v="327.23999999999995"/>
    <n v="188.2"/>
    <x v="4"/>
    <x v="2"/>
    <s v="Jupe courte"/>
    <x v="3"/>
  </r>
  <r>
    <s v="JEF001759"/>
    <s v="XS7442"/>
    <n v="3"/>
    <n v="29.87"/>
    <x v="61"/>
    <n v="107.532"/>
    <n v="50.19"/>
    <x v="17"/>
    <x v="5"/>
    <s v="Bracelet"/>
    <x v="3"/>
  </r>
  <r>
    <s v="JEF001759"/>
    <s v="AZ3515"/>
    <n v="5"/>
    <n v="2.7"/>
    <x v="62"/>
    <n v="14.2425"/>
    <n v="9.5"/>
    <x v="0"/>
    <x v="0"/>
    <s v="pain de campagne"/>
    <x v="3"/>
  </r>
  <r>
    <s v="SLT028056"/>
    <s v="AZ3515"/>
    <n v="2"/>
    <n v="2.7"/>
    <x v="63"/>
    <n v="5.6970000000000001"/>
    <n v="3.8"/>
    <x v="0"/>
    <x v="0"/>
    <s v="pain de campagne"/>
    <x v="3"/>
  </r>
  <r>
    <s v="TYB058775"/>
    <s v="AG9543"/>
    <n v="4"/>
    <n v="3.5"/>
    <x v="64"/>
    <n v="14.77"/>
    <n v="12.72"/>
    <x v="10"/>
    <x v="3"/>
    <s v="Bière ambrée"/>
    <x v="2"/>
  </r>
  <r>
    <s v="TYB058775"/>
    <s v="DH6879"/>
    <n v="2"/>
    <n v="20.86"/>
    <x v="38"/>
    <n v="45.892000000000003"/>
    <n v="33.26"/>
    <x v="10"/>
    <x v="4"/>
    <s v="Crème hydratant"/>
    <x v="2"/>
  </r>
  <r>
    <s v="TYB058775"/>
    <s v="OW2239"/>
    <n v="4"/>
    <n v="14.13"/>
    <x v="65"/>
    <n v="67.823999999999998"/>
    <n v="50.56"/>
    <x v="20"/>
    <x v="5"/>
    <s v="Pendentif  "/>
    <x v="2"/>
  </r>
  <r>
    <s v="TYB058775"/>
    <s v="SA5878"/>
    <n v="5"/>
    <n v="59.95"/>
    <x v="66"/>
    <n v="316.23624999999998"/>
    <n v="233.2"/>
    <x v="24"/>
    <x v="3"/>
    <s v="Champagne blanc des blancs"/>
    <x v="2"/>
  </r>
  <r>
    <s v="TYB058775"/>
    <s v="GG8554"/>
    <n v="3"/>
    <n v="3.91"/>
    <x v="67"/>
    <n v="12.37515"/>
    <n v="9.33"/>
    <x v="10"/>
    <x v="3"/>
    <s v="Bière brune"/>
    <x v="2"/>
  </r>
  <r>
    <s v="BXP670921"/>
    <s v="VD0984"/>
    <n v="2"/>
    <n v="59.5"/>
    <x v="68"/>
    <n v="125.54499999999999"/>
    <n v="90"/>
    <x v="22"/>
    <x v="3"/>
    <s v="Champagne millesime 2020"/>
    <x v="3"/>
  </r>
  <r>
    <s v="QQP498746"/>
    <s v="LA4261"/>
    <n v="1"/>
    <n v="3.33"/>
    <x v="69"/>
    <n v="3.51315"/>
    <n v="3.01"/>
    <x v="10"/>
    <x v="0"/>
    <s v="Confiture fraise"/>
    <x v="2"/>
  </r>
  <r>
    <s v="QQP498746"/>
    <s v="GA8954"/>
    <n v="4"/>
    <n v="3.84"/>
    <x v="70"/>
    <n v="15.682559999999999"/>
    <n v="12.92"/>
    <x v="25"/>
    <x v="6"/>
    <s v="Saucisson sanglier"/>
    <x v="2"/>
  </r>
  <r>
    <s v="QQP498746"/>
    <s v="CB2063"/>
    <n v="4"/>
    <n v="28.15"/>
    <x v="71"/>
    <n v="135.11999999999998"/>
    <n v="97"/>
    <x v="1"/>
    <x v="2"/>
    <s v="Short enfant"/>
    <x v="2"/>
  </r>
  <r>
    <s v="MQK350162"/>
    <s v="TB4412"/>
    <n v="4"/>
    <n v="32.43"/>
    <x v="72"/>
    <n v="155.66399999999999"/>
    <n v="103.92"/>
    <x v="1"/>
    <x v="1"/>
    <s v="Tapis salon"/>
    <x v="2"/>
  </r>
  <r>
    <s v="MQK350162"/>
    <s v="LD1715"/>
    <n v="4"/>
    <n v="6.72"/>
    <x v="73"/>
    <n v="27.444479999999995"/>
    <n v="22.76"/>
    <x v="19"/>
    <x v="6"/>
    <s v="Saucisson aux cèpes"/>
    <x v="2"/>
  </r>
  <r>
    <s v="MQK350162"/>
    <s v="QX6357"/>
    <n v="4"/>
    <n v="30.49"/>
    <x v="58"/>
    <n v="146.35199999999998"/>
    <n v="86.64"/>
    <x v="19"/>
    <x v="5"/>
    <s v="Anneau "/>
    <x v="2"/>
  </r>
  <r>
    <s v="PCO508678"/>
    <s v="VN9380"/>
    <n v="4"/>
    <n v="6.17"/>
    <x v="27"/>
    <n v="26.037399999999998"/>
    <n v="17.12"/>
    <x v="15"/>
    <x v="3"/>
    <s v="Bière brune"/>
    <x v="2"/>
  </r>
  <r>
    <s v="PCO508678"/>
    <s v="CA3614"/>
    <n v="1"/>
    <n v="25"/>
    <x v="74"/>
    <n v="26.375"/>
    <n v="22.5"/>
    <x v="26"/>
    <x v="0"/>
    <s v="Yaourt chèvre 1kg"/>
    <x v="2"/>
  </r>
  <r>
    <s v="PCO508678"/>
    <s v="QV6453"/>
    <n v="4"/>
    <n v="24.85"/>
    <x v="75"/>
    <n v="119.28"/>
    <n v="90.08"/>
    <x v="16"/>
    <x v="2"/>
    <s v="Short enfant"/>
    <x v="2"/>
  </r>
  <r>
    <s v="PCO508678"/>
    <s v="MC4221"/>
    <n v="4"/>
    <n v="59.22"/>
    <x v="76"/>
    <n v="284.25599999999997"/>
    <n v="172.68"/>
    <x v="1"/>
    <x v="2"/>
    <s v="Jupe courte"/>
    <x v="2"/>
  </r>
  <r>
    <s v="PCO508678"/>
    <s v="GF2639"/>
    <n v="4"/>
    <n v="51.77"/>
    <x v="16"/>
    <n v="248.49600000000001"/>
    <n v="165.52"/>
    <x v="11"/>
    <x v="2"/>
    <s v="Chemise manche longue"/>
    <x v="2"/>
  </r>
  <r>
    <s v="LKF670312"/>
    <s v="VN9380"/>
    <n v="1"/>
    <n v="6.17"/>
    <x v="77"/>
    <n v="6.5093499999999995"/>
    <n v="4.28"/>
    <x v="15"/>
    <x v="3"/>
    <s v="Bière brune"/>
    <x v="1"/>
  </r>
  <r>
    <s v="LKF670312"/>
    <s v="XS7442"/>
    <n v="5"/>
    <n v="29.87"/>
    <x v="43"/>
    <n v="179.22"/>
    <n v="83.65"/>
    <x v="17"/>
    <x v="5"/>
    <s v="Bracelet"/>
    <x v="1"/>
  </r>
  <r>
    <s v="EEG350813"/>
    <s v="QV6453"/>
    <n v="5"/>
    <n v="24.85"/>
    <x v="78"/>
    <n v="149.1"/>
    <n v="112.6"/>
    <x v="16"/>
    <x v="2"/>
    <s v="Short enfant"/>
    <x v="2"/>
  </r>
  <r>
    <s v="EEG350813"/>
    <s v="IP2351"/>
    <n v="4"/>
    <n v="39.799999999999997"/>
    <x v="79"/>
    <n v="162.54319999999998"/>
    <n v="130"/>
    <x v="18"/>
    <x v="6"/>
    <s v="paté en croûte aux olives 1kg"/>
    <x v="2"/>
  </r>
  <r>
    <s v="EEG350813"/>
    <s v="PQ9332"/>
    <n v="5"/>
    <n v="41.89"/>
    <x v="80"/>
    <n v="251.33999999999997"/>
    <n v="177.25"/>
    <x v="16"/>
    <x v="2"/>
    <s v="Pantalon mi-long"/>
    <x v="2"/>
  </r>
  <r>
    <s v="EEG350813"/>
    <s v="AZ3515"/>
    <n v="3"/>
    <n v="2.7"/>
    <x v="81"/>
    <n v="8.5455000000000005"/>
    <n v="5.6999999999999993"/>
    <x v="0"/>
    <x v="0"/>
    <s v="pain de campagne"/>
    <x v="2"/>
  </r>
  <r>
    <s v="KJG387284"/>
    <s v="RC7842"/>
    <n v="1"/>
    <n v="42.14"/>
    <x v="82"/>
    <n v="50.567999999999998"/>
    <n v="37.71"/>
    <x v="1"/>
    <x v="2"/>
    <s v="Jupe longue"/>
    <x v="2"/>
  </r>
  <r>
    <s v="KJG387284"/>
    <s v="AZ1374"/>
    <n v="2"/>
    <n v="26.86"/>
    <x v="12"/>
    <n v="56.674599999999998"/>
    <n v="37"/>
    <x v="9"/>
    <x v="0"/>
    <s v="fromage chèvre frais 1kg"/>
    <x v="2"/>
  </r>
  <r>
    <s v="KJG387284"/>
    <s v="UP5610"/>
    <n v="3"/>
    <n v="45.04"/>
    <x v="29"/>
    <n v="142.55160000000001"/>
    <n v="90.27"/>
    <x v="8"/>
    <x v="3"/>
    <s v="Marc de champagne"/>
    <x v="2"/>
  </r>
  <r>
    <s v="KJG387284"/>
    <s v="VD2345"/>
    <n v="2"/>
    <n v="39.9"/>
    <x v="83"/>
    <n v="84.188999999999993"/>
    <n v="51.78"/>
    <x v="22"/>
    <x v="3"/>
    <s v="Champagne blanc des blancs"/>
    <x v="2"/>
  </r>
  <r>
    <s v="KJG387284"/>
    <s v="CB2063"/>
    <n v="4"/>
    <n v="28.15"/>
    <x v="71"/>
    <n v="135.11999999999998"/>
    <n v="97"/>
    <x v="1"/>
    <x v="2"/>
    <s v="Short enfant"/>
    <x v="2"/>
  </r>
  <r>
    <s v="HRO420906"/>
    <s v="CB2063"/>
    <n v="1"/>
    <n v="28.15"/>
    <x v="84"/>
    <n v="33.779999999999994"/>
    <n v="24.25"/>
    <x v="1"/>
    <x v="2"/>
    <s v="Short enfant"/>
    <x v="2"/>
  </r>
  <r>
    <s v="HRO420906"/>
    <s v="CB2063"/>
    <n v="1"/>
    <n v="28.15"/>
    <x v="84"/>
    <n v="33.779999999999994"/>
    <n v="24.25"/>
    <x v="1"/>
    <x v="2"/>
    <s v="Short enfant"/>
    <x v="2"/>
  </r>
  <r>
    <s v="HRO420906"/>
    <s v="ET5273"/>
    <n v="5"/>
    <n v="37.54"/>
    <x v="85"/>
    <n v="198.02349999999998"/>
    <n v="124.1"/>
    <x v="5"/>
    <x v="3"/>
    <s v="Liqueur"/>
    <x v="2"/>
  </r>
  <r>
    <s v="ELS878899"/>
    <s v="HY8653"/>
    <n v="2"/>
    <n v="5"/>
    <x v="54"/>
    <n v="10.549999999999999"/>
    <n v="9"/>
    <x v="18"/>
    <x v="0"/>
    <s v="confiture pomme 250gr"/>
    <x v="1"/>
  </r>
  <r>
    <s v="EAX235382"/>
    <s v="MN8075"/>
    <n v="4"/>
    <n v="71.599999999999994"/>
    <x v="86"/>
    <n v="343.67999999999995"/>
    <n v="176.28"/>
    <x v="23"/>
    <x v="2"/>
    <s v="Robe mi-longue"/>
    <x v="1"/>
  </r>
  <r>
    <s v="JWL311749"/>
    <s v="SC6672"/>
    <n v="4"/>
    <n v="32.700000000000003"/>
    <x v="87"/>
    <n v="156.96"/>
    <n v="104.96"/>
    <x v="23"/>
    <x v="2"/>
    <s v="Lot t-shirt enfant"/>
    <x v="2"/>
  </r>
  <r>
    <s v="JWL311749"/>
    <s v="LW5395"/>
    <n v="2"/>
    <n v="34.25"/>
    <x v="88"/>
    <n v="82.2"/>
    <n v="46.78"/>
    <x v="23"/>
    <x v="2"/>
    <s v="Jupe longue"/>
    <x v="2"/>
  </r>
  <r>
    <s v="JWL311749"/>
    <s v="CQ5013"/>
    <n v="2"/>
    <n v="49.88"/>
    <x v="89"/>
    <n v="119.712"/>
    <n v="57.32"/>
    <x v="16"/>
    <x v="2"/>
    <s v="Chemise coton"/>
    <x v="2"/>
  </r>
  <r>
    <s v="JWL311749"/>
    <s v="WG0845"/>
    <n v="4"/>
    <n v="49.57"/>
    <x v="90"/>
    <n v="237.93599999999998"/>
    <n v="136.08000000000001"/>
    <x v="13"/>
    <x v="5"/>
    <s v="Pendentif  "/>
    <x v="2"/>
  </r>
  <r>
    <s v="JWL311749"/>
    <s v="SC6672"/>
    <n v="2"/>
    <n v="32.700000000000003"/>
    <x v="91"/>
    <n v="78.48"/>
    <n v="52.48"/>
    <x v="23"/>
    <x v="2"/>
    <s v="Lot t-shirt enfant"/>
    <x v="2"/>
  </r>
  <r>
    <s v="YXS975915"/>
    <s v="CQ5013"/>
    <n v="1"/>
    <n v="49.88"/>
    <x v="92"/>
    <n v="59.856000000000002"/>
    <n v="28.66"/>
    <x v="16"/>
    <x v="2"/>
    <s v="Chemise coton"/>
    <x v="1"/>
  </r>
  <r>
    <s v="MES623737"/>
    <s v="AL0918"/>
    <n v="5"/>
    <n v="27.99"/>
    <x v="93"/>
    <n v="167.93999999999997"/>
    <n v="114.85"/>
    <x v="11"/>
    <x v="2"/>
    <s v="Tongue"/>
    <x v="0"/>
  </r>
  <r>
    <s v="FMU649516"/>
    <s v="OW2239"/>
    <n v="4"/>
    <n v="14.13"/>
    <x v="65"/>
    <n v="67.823999999999998"/>
    <n v="50.56"/>
    <x v="20"/>
    <x v="5"/>
    <s v="Pendentif  "/>
    <x v="1"/>
  </r>
  <r>
    <s v="FMU649516"/>
    <s v="AZ1374"/>
    <n v="5"/>
    <n v="26.86"/>
    <x v="14"/>
    <n v="141.6865"/>
    <n v="92.5"/>
    <x v="9"/>
    <x v="0"/>
    <s v="fromage chèvre frais 1kg"/>
    <x v="1"/>
  </r>
  <r>
    <s v="FMU649516"/>
    <s v="GH8795"/>
    <n v="3"/>
    <n v="8"/>
    <x v="55"/>
    <n v="25.32"/>
    <n v="19.5"/>
    <x v="9"/>
    <x v="0"/>
    <s v="confiture pomme 500gr"/>
    <x v="1"/>
  </r>
  <r>
    <s v="FMU649516"/>
    <s v="AC5463"/>
    <n v="1"/>
    <n v="13.57"/>
    <x v="94"/>
    <n v="16.283999999999999"/>
    <n v="8.25"/>
    <x v="14"/>
    <x v="1"/>
    <s v="canard sculpé bois"/>
    <x v="1"/>
  </r>
  <r>
    <s v="FMU649516"/>
    <s v="HU9665"/>
    <n v="5"/>
    <n v="9.59"/>
    <x v="95"/>
    <n v="50.587249999999997"/>
    <n v="27.7"/>
    <x v="27"/>
    <x v="0"/>
    <s v="Confiture fraise"/>
    <x v="1"/>
  </r>
  <r>
    <s v="BCE865764"/>
    <s v="GA1173"/>
    <n v="1"/>
    <n v="32.72"/>
    <x v="96"/>
    <n v="39.263999999999996"/>
    <n v="29.07"/>
    <x v="20"/>
    <x v="5"/>
    <s v="Anneau "/>
    <x v="2"/>
  </r>
  <r>
    <s v="BCE865764"/>
    <s v="GO0157"/>
    <n v="4"/>
    <n v="29.9"/>
    <x v="97"/>
    <n v="143.51999999999998"/>
    <n v="72.2"/>
    <x v="1"/>
    <x v="2"/>
    <s v="Chemise manche courte"/>
    <x v="2"/>
  </r>
  <r>
    <s v="BCE865764"/>
    <s v="LZ1420"/>
    <n v="4"/>
    <n v="5.32"/>
    <x v="98"/>
    <n v="22.450399999999998"/>
    <n v="13.84"/>
    <x v="5"/>
    <x v="3"/>
    <s v="Bière blonde"/>
    <x v="2"/>
  </r>
  <r>
    <s v="BCE865764"/>
    <s v="LW5395"/>
    <n v="5"/>
    <n v="34.25"/>
    <x v="99"/>
    <n v="205.5"/>
    <n v="116.95"/>
    <x v="23"/>
    <x v="2"/>
    <s v="Jupe longue"/>
    <x v="2"/>
  </r>
  <r>
    <s v="CCM403495"/>
    <s v="GG5901"/>
    <n v="2"/>
    <n v="44.74"/>
    <x v="100"/>
    <n v="107.376"/>
    <n v="49.78"/>
    <x v="4"/>
    <x v="2"/>
    <s v="Bermuda "/>
    <x v="3"/>
  </r>
  <r>
    <s v="CCM403495"/>
    <s v="PQ9332"/>
    <n v="3"/>
    <n v="41.89"/>
    <x v="101"/>
    <n v="150.804"/>
    <n v="106.35000000000001"/>
    <x v="16"/>
    <x v="2"/>
    <s v="Pantalon mi-long"/>
    <x v="3"/>
  </r>
  <r>
    <s v="CCM403495"/>
    <s v="FY4006"/>
    <n v="4"/>
    <n v="6.74"/>
    <x v="102"/>
    <n v="27.526159999999997"/>
    <n v="16.559999999999999"/>
    <x v="19"/>
    <x v="6"/>
    <s v="Saucisson aux cèpes"/>
    <x v="3"/>
  </r>
  <r>
    <s v="BGL075646"/>
    <s v="MG2734"/>
    <n v="2"/>
    <n v="8.39"/>
    <x v="103"/>
    <n v="17.132380000000001"/>
    <n v="9.6199999999999992"/>
    <x v="25"/>
    <x v="6"/>
    <s v="Saucisson sanglier"/>
    <x v="1"/>
  </r>
  <r>
    <s v="BGL075646"/>
    <s v="NK6855"/>
    <n v="4"/>
    <n v="48.64"/>
    <x v="104"/>
    <n v="233.47199999999998"/>
    <n v="135.28"/>
    <x v="16"/>
    <x v="2"/>
    <s v="Sandales"/>
    <x v="1"/>
  </r>
  <r>
    <s v="BGL075646"/>
    <s v="CN9706"/>
    <n v="3"/>
    <n v="14.78"/>
    <x v="105"/>
    <n v="46.778699999999994"/>
    <n v="32.79"/>
    <x v="2"/>
    <x v="0"/>
    <s v="Gelée royale "/>
    <x v="1"/>
  </r>
  <r>
    <s v="BGL075646"/>
    <s v="WJ9322"/>
    <n v="1"/>
    <n v="60.12"/>
    <x v="106"/>
    <n v="72.143999999999991"/>
    <n v="35.4"/>
    <x v="28"/>
    <x v="2"/>
    <s v="Chapeau"/>
    <x v="1"/>
  </r>
  <r>
    <s v="GKU601039"/>
    <s v="PQ9332"/>
    <n v="4"/>
    <n v="41.89"/>
    <x v="107"/>
    <n v="201.072"/>
    <n v="141.80000000000001"/>
    <x v="16"/>
    <x v="2"/>
    <s v="Pantalon mi-long"/>
    <x v="3"/>
  </r>
  <r>
    <s v="GKU601039"/>
    <s v="GF2639"/>
    <n v="1"/>
    <n v="51.77"/>
    <x v="108"/>
    <n v="62.124000000000002"/>
    <n v="41.38"/>
    <x v="11"/>
    <x v="2"/>
    <s v="Chemise manche longue"/>
    <x v="3"/>
  </r>
  <r>
    <s v="GKU601039"/>
    <s v="KR9047"/>
    <n v="2"/>
    <n v="32.26"/>
    <x v="109"/>
    <n v="77.423999999999992"/>
    <n v="36.32"/>
    <x v="4"/>
    <x v="2"/>
    <s v="Lot short enfant"/>
    <x v="3"/>
  </r>
  <r>
    <s v="GKU601039"/>
    <s v="II6520"/>
    <n v="2"/>
    <n v="64.430000000000007"/>
    <x v="110"/>
    <n v="154.63200000000001"/>
    <n v="93.84"/>
    <x v="28"/>
    <x v="2"/>
    <s v="Chemise coton"/>
    <x v="3"/>
  </r>
  <r>
    <s v="LJY794039"/>
    <s v="HB2473"/>
    <n v="1"/>
    <n v="31.1"/>
    <x v="111"/>
    <n v="37.32"/>
    <n v="26.24"/>
    <x v="11"/>
    <x v="2"/>
    <s v="Chemise manche longue"/>
    <x v="0"/>
  </r>
  <r>
    <s v="LJY794039"/>
    <s v="VW3030"/>
    <n v="1"/>
    <n v="47.14"/>
    <x v="112"/>
    <n v="56.567999999999998"/>
    <n v="27.37"/>
    <x v="28"/>
    <x v="2"/>
    <s v="Jeans"/>
    <x v="0"/>
  </r>
  <r>
    <s v="LJY794039"/>
    <s v="CB2063"/>
    <n v="2"/>
    <n v="28.15"/>
    <x v="113"/>
    <n v="67.559999999999988"/>
    <n v="48.5"/>
    <x v="1"/>
    <x v="2"/>
    <s v="Short enfant"/>
    <x v="0"/>
  </r>
  <r>
    <s v="LJY794039"/>
    <s v="CN9706"/>
    <n v="1"/>
    <n v="14.78"/>
    <x v="114"/>
    <n v="15.592899999999998"/>
    <n v="10.93"/>
    <x v="2"/>
    <x v="0"/>
    <s v="Gelée royale "/>
    <x v="0"/>
  </r>
  <r>
    <s v="WQO323297"/>
    <s v="AE5467"/>
    <n v="1"/>
    <n v="35.700000000000003"/>
    <x v="115"/>
    <n v="37.663499999999999"/>
    <n v="28.7"/>
    <x v="26"/>
    <x v="0"/>
    <s v="Fromage crémeux chèvre 1kg"/>
    <x v="2"/>
  </r>
  <r>
    <s v="WQO323297"/>
    <s v="SA5878"/>
    <n v="5"/>
    <n v="59.95"/>
    <x v="66"/>
    <n v="316.23624999999998"/>
    <n v="233.2"/>
    <x v="24"/>
    <x v="3"/>
    <s v="Champagne blanc des blancs"/>
    <x v="2"/>
  </r>
  <r>
    <s v="WQO323297"/>
    <s v="NQ3014"/>
    <n v="2"/>
    <n v="5.71"/>
    <x v="116"/>
    <n v="12.0481"/>
    <n v="8.5"/>
    <x v="8"/>
    <x v="3"/>
    <s v="Bière blonde IPA"/>
    <x v="2"/>
  </r>
  <r>
    <s v="WQO323297"/>
    <s v="WZ8289"/>
    <n v="3"/>
    <n v="55.91"/>
    <x v="117"/>
    <n v="201.27599999999998"/>
    <n v="93.87"/>
    <x v="5"/>
    <x v="1"/>
    <s v="Bibelot "/>
    <x v="2"/>
  </r>
  <r>
    <s v="DQA241422"/>
    <s v="GO2012"/>
    <n v="2"/>
    <n v="8.84"/>
    <x v="2"/>
    <n v="18.6524"/>
    <n v="10.76"/>
    <x v="2"/>
    <x v="0"/>
    <s v="Miel de montagne"/>
    <x v="3"/>
  </r>
  <r>
    <s v="DQA241422"/>
    <s v="AE4567"/>
    <n v="3"/>
    <n v="29.8"/>
    <x v="118"/>
    <n v="91.2774"/>
    <n v="60.75"/>
    <x v="14"/>
    <x v="6"/>
    <s v="Bloc fois gras"/>
    <x v="3"/>
  </r>
  <r>
    <s v="DQA241422"/>
    <s v="GG8554"/>
    <n v="5"/>
    <n v="3.91"/>
    <x v="119"/>
    <n v="20.625250000000001"/>
    <n v="15.549999999999999"/>
    <x v="10"/>
    <x v="3"/>
    <s v="Bière brune"/>
    <x v="3"/>
  </r>
  <r>
    <s v="DQA241422"/>
    <s v="WG0845"/>
    <n v="4"/>
    <n v="49.57"/>
    <x v="90"/>
    <n v="237.93599999999998"/>
    <n v="136.08000000000001"/>
    <x v="13"/>
    <x v="5"/>
    <s v="Pendentif  "/>
    <x v="3"/>
  </r>
  <r>
    <s v="DQA241422"/>
    <s v="RC7842"/>
    <n v="3"/>
    <n v="42.14"/>
    <x v="120"/>
    <n v="151.70400000000001"/>
    <n v="113.13"/>
    <x v="1"/>
    <x v="2"/>
    <s v="Jupe longue"/>
    <x v="3"/>
  </r>
  <r>
    <s v="HGV799888"/>
    <s v="ME1301"/>
    <n v="1"/>
    <n v="9.67"/>
    <x v="20"/>
    <n v="10.201849999999999"/>
    <n v="7.23"/>
    <x v="2"/>
    <x v="0"/>
    <s v="Soupe légumes"/>
    <x v="1"/>
  </r>
  <r>
    <s v="HGV799888"/>
    <s v="HU9665"/>
    <n v="1"/>
    <n v="9.59"/>
    <x v="121"/>
    <n v="10.11745"/>
    <n v="5.54"/>
    <x v="27"/>
    <x v="0"/>
    <s v="Confiture fraise"/>
    <x v="1"/>
  </r>
  <r>
    <s v="HGV799888"/>
    <s v="CB2063"/>
    <n v="4"/>
    <n v="28.15"/>
    <x v="71"/>
    <n v="135.11999999999998"/>
    <n v="97"/>
    <x v="1"/>
    <x v="2"/>
    <s v="Short enfant"/>
    <x v="1"/>
  </r>
  <r>
    <s v="FBA952495"/>
    <s v="CQ5013"/>
    <n v="1"/>
    <n v="49.88"/>
    <x v="92"/>
    <n v="59.856000000000002"/>
    <n v="28.66"/>
    <x v="16"/>
    <x v="2"/>
    <s v="Chemise coton"/>
    <x v="1"/>
  </r>
  <r>
    <s v="DTH778806"/>
    <s v="AE4567"/>
    <n v="2"/>
    <n v="29.8"/>
    <x v="26"/>
    <n v="60.851599999999998"/>
    <n v="40.5"/>
    <x v="14"/>
    <x v="6"/>
    <s v="Bloc fois gras"/>
    <x v="0"/>
  </r>
  <r>
    <s v="DTH778806"/>
    <s v="LD1715"/>
    <n v="4"/>
    <n v="6.72"/>
    <x v="73"/>
    <n v="27.444479999999995"/>
    <n v="22.76"/>
    <x v="19"/>
    <x v="6"/>
    <s v="Saucisson aux cèpes"/>
    <x v="0"/>
  </r>
  <r>
    <s v="DTH778806"/>
    <s v="AL0918"/>
    <n v="1"/>
    <n v="27.99"/>
    <x v="122"/>
    <n v="33.587999999999994"/>
    <n v="22.97"/>
    <x v="11"/>
    <x v="2"/>
    <s v="Tongue"/>
    <x v="0"/>
  </r>
  <r>
    <s v="VOJ842096"/>
    <s v="II6520"/>
    <n v="4"/>
    <n v="64.430000000000007"/>
    <x v="123"/>
    <n v="309.26400000000001"/>
    <n v="187.68"/>
    <x v="28"/>
    <x v="2"/>
    <s v="Chemise coton"/>
    <x v="3"/>
  </r>
  <r>
    <s v="VOJ842096"/>
    <s v="ZR7792"/>
    <n v="3"/>
    <n v="29.35"/>
    <x v="124"/>
    <n v="92.892750000000007"/>
    <n v="52.800000000000004"/>
    <x v="21"/>
    <x v="0"/>
    <s v="Panier légumes"/>
    <x v="3"/>
  </r>
  <r>
    <s v="KRF072355"/>
    <s v="SN2455"/>
    <n v="5"/>
    <n v="5"/>
    <x v="74"/>
    <n v="26.375"/>
    <n v="21.5"/>
    <x v="0"/>
    <x v="0"/>
    <s v="pain surprise"/>
    <x v="3"/>
  </r>
  <r>
    <s v="KRF072355"/>
    <s v="GA8954"/>
    <n v="3"/>
    <n v="3.84"/>
    <x v="125"/>
    <n v="11.761919999999998"/>
    <n v="9.69"/>
    <x v="25"/>
    <x v="6"/>
    <s v="Saucisson sanglier"/>
    <x v="3"/>
  </r>
  <r>
    <s v="KRF072355"/>
    <s v="VF4574"/>
    <n v="4"/>
    <n v="22.3"/>
    <x v="126"/>
    <n v="107.04"/>
    <n v="63.2"/>
    <x v="22"/>
    <x v="1"/>
    <s v="verres champagne x6"/>
    <x v="3"/>
  </r>
  <r>
    <s v="FTS779096"/>
    <s v="AZ1374"/>
    <n v="1"/>
    <n v="26.86"/>
    <x v="127"/>
    <n v="28.337299999999999"/>
    <n v="18.5"/>
    <x v="9"/>
    <x v="0"/>
    <s v="fromage chèvre frais 1kg"/>
    <x v="3"/>
  </r>
  <r>
    <s v="FTS779096"/>
    <s v="FO0406"/>
    <n v="5"/>
    <n v="4.47"/>
    <x v="128"/>
    <n v="22.819349999999996"/>
    <n v="15.2"/>
    <x v="19"/>
    <x v="6"/>
    <s v="Saucisson aux cèpes"/>
    <x v="3"/>
  </r>
  <r>
    <s v="FTS779096"/>
    <s v="AC5463"/>
    <n v="1"/>
    <n v="13.57"/>
    <x v="94"/>
    <n v="16.283999999999999"/>
    <n v="8.25"/>
    <x v="14"/>
    <x v="1"/>
    <s v="canard sculpé bois"/>
    <x v="3"/>
  </r>
  <r>
    <s v="FTS779096"/>
    <s v="CB2063"/>
    <n v="4"/>
    <n v="28.15"/>
    <x v="71"/>
    <n v="135.11999999999998"/>
    <n v="97"/>
    <x v="1"/>
    <x v="2"/>
    <s v="Short enfant"/>
    <x v="3"/>
  </r>
  <r>
    <s v="ISL918521"/>
    <s v="GH8795"/>
    <n v="3"/>
    <n v="8"/>
    <x v="55"/>
    <n v="25.32"/>
    <n v="19.5"/>
    <x v="9"/>
    <x v="0"/>
    <s v="confiture pomme 500gr"/>
    <x v="0"/>
  </r>
  <r>
    <s v="ISL918521"/>
    <s v="KR9047"/>
    <n v="3"/>
    <n v="32.26"/>
    <x v="129"/>
    <n v="116.136"/>
    <n v="54.480000000000004"/>
    <x v="4"/>
    <x v="2"/>
    <s v="Lot short enfant"/>
    <x v="0"/>
  </r>
  <r>
    <s v="ISL918521"/>
    <s v="QX6357"/>
    <n v="5"/>
    <n v="30.49"/>
    <x v="130"/>
    <n v="182.93999999999997"/>
    <n v="108.3"/>
    <x v="19"/>
    <x v="5"/>
    <s v="Anneau "/>
    <x v="0"/>
  </r>
  <r>
    <s v="ISL918521"/>
    <s v="CB2102"/>
    <n v="4"/>
    <n v="8.33"/>
    <x v="131"/>
    <n v="35.1526"/>
    <n v="26.96"/>
    <x v="7"/>
    <x v="0"/>
    <s v="Miel de montagne"/>
    <x v="0"/>
  </r>
  <r>
    <s v="FSD663559"/>
    <s v="GH8795"/>
    <n v="2"/>
    <n v="8"/>
    <x v="132"/>
    <n v="16.88"/>
    <n v="13"/>
    <x v="9"/>
    <x v="0"/>
    <s v="confiture pomme 500gr"/>
    <x v="3"/>
  </r>
  <r>
    <s v="LTQ715935"/>
    <s v="XE1191"/>
    <n v="4"/>
    <n v="41.31"/>
    <x v="45"/>
    <n v="198.28800000000001"/>
    <n v="91.84"/>
    <x v="19"/>
    <x v="5"/>
    <s v="Bracelet"/>
    <x v="0"/>
  </r>
  <r>
    <s v="ATD618138"/>
    <s v="CD6525"/>
    <n v="5"/>
    <n v="6.1"/>
    <x v="133"/>
    <n v="33.550000000000004"/>
    <n v="20.5"/>
    <x v="6"/>
    <x v="4"/>
    <s v="savons au lait d'anesse"/>
    <x v="2"/>
  </r>
  <r>
    <s v="ATD618138"/>
    <s v="XE1191"/>
    <n v="4"/>
    <n v="41.31"/>
    <x v="45"/>
    <n v="198.28800000000001"/>
    <n v="91.84"/>
    <x v="19"/>
    <x v="5"/>
    <s v="Bracelet"/>
    <x v="2"/>
  </r>
  <r>
    <s v="ATD618138"/>
    <s v="LZ1420"/>
    <n v="4"/>
    <n v="5.32"/>
    <x v="98"/>
    <n v="22.450399999999998"/>
    <n v="13.84"/>
    <x v="5"/>
    <x v="3"/>
    <s v="Bière blonde"/>
    <x v="2"/>
  </r>
  <r>
    <s v="ATD618138"/>
    <s v="II6520"/>
    <n v="1"/>
    <n v="64.430000000000007"/>
    <x v="134"/>
    <n v="77.316000000000003"/>
    <n v="46.92"/>
    <x v="28"/>
    <x v="2"/>
    <s v="Chemise coton"/>
    <x v="2"/>
  </r>
  <r>
    <s v="WWE341398"/>
    <s v="HB2473"/>
    <n v="2"/>
    <n v="31.1"/>
    <x v="135"/>
    <n v="74.64"/>
    <n v="52.48"/>
    <x v="11"/>
    <x v="2"/>
    <s v="Chemise manche longue"/>
    <x v="3"/>
  </r>
  <r>
    <s v="WWE341398"/>
    <s v="RM1974"/>
    <n v="4"/>
    <n v="112.39"/>
    <x v="8"/>
    <n v="539.47199999999998"/>
    <n v="374.84"/>
    <x v="1"/>
    <x v="2"/>
    <s v="Manteau "/>
    <x v="3"/>
  </r>
  <r>
    <s v="YHH658823"/>
    <s v="CB2102"/>
    <n v="2"/>
    <n v="8.33"/>
    <x v="136"/>
    <n v="17.5763"/>
    <n v="13.48"/>
    <x v="7"/>
    <x v="0"/>
    <s v="Miel de montagne"/>
    <x v="1"/>
  </r>
  <r>
    <s v="YHH658823"/>
    <s v="SA5878"/>
    <n v="5"/>
    <n v="59.95"/>
    <x v="66"/>
    <n v="316.23624999999998"/>
    <n v="233.2"/>
    <x v="24"/>
    <x v="3"/>
    <s v="Champagne blanc des blancs"/>
    <x v="1"/>
  </r>
  <r>
    <s v="YHH658823"/>
    <s v="GG8554"/>
    <n v="1"/>
    <n v="3.91"/>
    <x v="137"/>
    <n v="4.1250499999999999"/>
    <n v="3.11"/>
    <x v="10"/>
    <x v="3"/>
    <s v="Bière brune"/>
    <x v="1"/>
  </r>
  <r>
    <s v="YHH658823"/>
    <s v="AE4567"/>
    <n v="5"/>
    <n v="29.8"/>
    <x v="138"/>
    <n v="152.12899999999999"/>
    <n v="101.25"/>
    <x v="14"/>
    <x v="6"/>
    <s v="Bloc fois gras"/>
    <x v="1"/>
  </r>
  <r>
    <s v="YHH658823"/>
    <s v="PO0521"/>
    <n v="4"/>
    <n v="57.71"/>
    <x v="139"/>
    <n v="277.00799999999998"/>
    <n v="194.96"/>
    <x v="23"/>
    <x v="2"/>
    <s v="Jupe courte"/>
    <x v="1"/>
  </r>
  <r>
    <s v="LAC475952"/>
    <s v="KR9047"/>
    <n v="3"/>
    <n v="32.26"/>
    <x v="129"/>
    <n v="116.136"/>
    <n v="54.480000000000004"/>
    <x v="4"/>
    <x v="2"/>
    <s v="Lot short enfant"/>
    <x v="0"/>
  </r>
  <r>
    <s v="LAC475952"/>
    <s v="IP2351"/>
    <n v="2"/>
    <n v="39.799999999999997"/>
    <x v="140"/>
    <n v="81.271599999999992"/>
    <n v="65"/>
    <x v="18"/>
    <x v="6"/>
    <s v="paté en croûte aux olives 1kg"/>
    <x v="0"/>
  </r>
  <r>
    <s v="RCS539911"/>
    <s v="GA8954"/>
    <n v="1"/>
    <n v="3.84"/>
    <x v="141"/>
    <n v="3.9206399999999997"/>
    <n v="3.23"/>
    <x v="25"/>
    <x v="6"/>
    <s v="Saucisson sanglier"/>
    <x v="1"/>
  </r>
  <r>
    <s v="RCS539911"/>
    <s v="XE1989"/>
    <n v="2"/>
    <n v="63.76"/>
    <x v="33"/>
    <n v="153.024"/>
    <n v="88.1"/>
    <x v="16"/>
    <x v="2"/>
    <s v="Chemise manche longue"/>
    <x v="1"/>
  </r>
  <r>
    <s v="ECL735166"/>
    <s v="HB2473"/>
    <n v="1"/>
    <n v="31.1"/>
    <x v="111"/>
    <n v="37.32"/>
    <n v="26.24"/>
    <x v="11"/>
    <x v="2"/>
    <s v="Chemise manche longue"/>
    <x v="0"/>
  </r>
  <r>
    <s v="ECL735166"/>
    <s v="VD0984"/>
    <n v="5"/>
    <n v="59.5"/>
    <x v="142"/>
    <n v="313.86249999999995"/>
    <n v="225"/>
    <x v="22"/>
    <x v="3"/>
    <s v="Champagne millesime 2020"/>
    <x v="0"/>
  </r>
  <r>
    <s v="ECL735166"/>
    <s v="HU9665"/>
    <n v="5"/>
    <n v="9.59"/>
    <x v="95"/>
    <n v="50.587249999999997"/>
    <n v="27.7"/>
    <x v="27"/>
    <x v="0"/>
    <s v="Confiture fraise"/>
    <x v="0"/>
  </r>
  <r>
    <s v="ECL735166"/>
    <s v="XE1191"/>
    <n v="5"/>
    <n v="41.31"/>
    <x v="143"/>
    <n v="247.86"/>
    <n v="114.80000000000001"/>
    <x v="19"/>
    <x v="5"/>
    <s v="Bracelet"/>
    <x v="0"/>
  </r>
  <r>
    <s v="JHA430293"/>
    <s v="CN9706"/>
    <n v="1"/>
    <n v="14.78"/>
    <x v="114"/>
    <n v="15.592899999999998"/>
    <n v="10.93"/>
    <x v="2"/>
    <x v="0"/>
    <s v="Gelée royale "/>
    <x v="0"/>
  </r>
  <r>
    <s v="CXQ337531"/>
    <s v="VD0984"/>
    <n v="1"/>
    <n v="59.5"/>
    <x v="59"/>
    <n v="62.772499999999994"/>
    <n v="45"/>
    <x v="22"/>
    <x v="3"/>
    <s v="Champagne millesime 2020"/>
    <x v="0"/>
  </r>
  <r>
    <s v="CXQ337531"/>
    <s v="UC1687"/>
    <n v="3"/>
    <n v="80.03"/>
    <x v="144"/>
    <n v="288.108"/>
    <n v="140.28"/>
    <x v="4"/>
    <x v="2"/>
    <s v="Robe longue"/>
    <x v="0"/>
  </r>
  <r>
    <s v="CXQ337531"/>
    <s v="XE1191"/>
    <n v="1"/>
    <n v="41.31"/>
    <x v="145"/>
    <n v="49.572000000000003"/>
    <n v="22.96"/>
    <x v="19"/>
    <x v="5"/>
    <s v="Bracelet"/>
    <x v="0"/>
  </r>
  <r>
    <s v="CXQ337531"/>
    <s v="ME1301"/>
    <n v="3"/>
    <n v="9.67"/>
    <x v="146"/>
    <n v="30.605549999999997"/>
    <n v="21.69"/>
    <x v="2"/>
    <x v="0"/>
    <s v="Soupe légumes"/>
    <x v="0"/>
  </r>
  <r>
    <s v="QGD236727"/>
    <s v="CA1454"/>
    <n v="3"/>
    <n v="13"/>
    <x v="147"/>
    <n v="41.144999999999996"/>
    <n v="31.5"/>
    <x v="26"/>
    <x v="0"/>
    <s v="tomme chèvre bio"/>
    <x v="1"/>
  </r>
  <r>
    <s v="QGD236727"/>
    <s v="XQ5338"/>
    <n v="4"/>
    <n v="9.27"/>
    <x v="148"/>
    <n v="39.119399999999999"/>
    <n v="32"/>
    <x v="2"/>
    <x v="0"/>
    <s v="Soupe légumes"/>
    <x v="1"/>
  </r>
  <r>
    <s v="FAQ143257"/>
    <s v="UA6280"/>
    <n v="1"/>
    <n v="33.71"/>
    <x v="10"/>
    <n v="40.451999999999998"/>
    <n v="22.16"/>
    <x v="4"/>
    <x v="2"/>
    <s v="Lot t-shirt enfant"/>
    <x v="1"/>
  </r>
  <r>
    <s v="TRV319114"/>
    <s v="HY8653"/>
    <n v="4"/>
    <n v="5"/>
    <x v="19"/>
    <n v="21.099999999999998"/>
    <n v="18"/>
    <x v="18"/>
    <x v="0"/>
    <s v="confiture pomme 250gr"/>
    <x v="0"/>
  </r>
  <r>
    <s v="OXP748721"/>
    <s v="ZO9006"/>
    <n v="3"/>
    <n v="5.99"/>
    <x v="149"/>
    <n v="18.958349999999999"/>
    <n v="14.100000000000001"/>
    <x v="7"/>
    <x v="0"/>
    <s v="Miel de colza"/>
    <x v="0"/>
  </r>
  <r>
    <s v="OXP748721"/>
    <s v="RA1118"/>
    <n v="2"/>
    <n v="54.54"/>
    <x v="150"/>
    <n v="130.89599999999999"/>
    <n v="75.28"/>
    <x v="4"/>
    <x v="2"/>
    <s v="Jupe courte"/>
    <x v="0"/>
  </r>
  <r>
    <s v="TCO442379"/>
    <s v="HN7321"/>
    <n v="4"/>
    <n v="4.63"/>
    <x v="151"/>
    <n v="19.538599999999999"/>
    <n v="14.44"/>
    <x v="8"/>
    <x v="3"/>
    <s v="Bière aromatisée"/>
    <x v="3"/>
  </r>
  <r>
    <s v="TCO442379"/>
    <s v="HB2473"/>
    <n v="4"/>
    <n v="31.1"/>
    <x v="152"/>
    <n v="149.28"/>
    <n v="104.96"/>
    <x v="11"/>
    <x v="2"/>
    <s v="Chemise manche longue"/>
    <x v="3"/>
  </r>
  <r>
    <s v="YCY709947"/>
    <s v="WZ8289"/>
    <n v="3"/>
    <n v="55.91"/>
    <x v="117"/>
    <n v="201.27599999999998"/>
    <n v="93.87"/>
    <x v="5"/>
    <x v="1"/>
    <s v="Bibelot "/>
    <x v="0"/>
  </r>
  <r>
    <s v="YCY709947"/>
    <s v="ET5273"/>
    <n v="5"/>
    <n v="37.54"/>
    <x v="85"/>
    <n v="198.02349999999998"/>
    <n v="124.1"/>
    <x v="5"/>
    <x v="3"/>
    <s v="Liqueur"/>
    <x v="0"/>
  </r>
  <r>
    <s v="JNN632449"/>
    <s v="GD3562"/>
    <n v="1"/>
    <n v="9.2899999999999991"/>
    <x v="153"/>
    <n v="9.4850899999999978"/>
    <n v="5.3"/>
    <x v="21"/>
    <x v="6"/>
    <s v="Saucisson aux cèpes"/>
    <x v="0"/>
  </r>
  <r>
    <s v="JNN632449"/>
    <s v="FM5364"/>
    <n v="4"/>
    <n v="17.8"/>
    <x v="154"/>
    <n v="75.116"/>
    <n v="60.8"/>
    <x v="9"/>
    <x v="0"/>
    <s v="bûches chèvres 3x"/>
    <x v="0"/>
  </r>
  <r>
    <s v="JNN632449"/>
    <s v="OS5495"/>
    <n v="5"/>
    <n v="5.27"/>
    <x v="155"/>
    <n v="27.799249999999997"/>
    <n v="15.2"/>
    <x v="12"/>
    <x v="0"/>
    <s v="Confiture fraise"/>
    <x v="0"/>
  </r>
  <r>
    <s v="JGG784392"/>
    <s v="PZ0135"/>
    <n v="1"/>
    <n v="35.869999999999997"/>
    <x v="156"/>
    <n v="43.043999999999997"/>
    <n v="21.41"/>
    <x v="23"/>
    <x v="2"/>
    <s v="Bermuda "/>
    <x v="3"/>
  </r>
  <r>
    <s v="JGG784392"/>
    <s v="PO0521"/>
    <n v="2"/>
    <n v="57.71"/>
    <x v="157"/>
    <n v="138.50399999999999"/>
    <n v="97.48"/>
    <x v="23"/>
    <x v="2"/>
    <s v="Jupe courte"/>
    <x v="3"/>
  </r>
  <r>
    <s v="JGG784392"/>
    <s v="CA1454"/>
    <n v="2"/>
    <n v="13"/>
    <x v="158"/>
    <n v="27.43"/>
    <n v="21"/>
    <x v="26"/>
    <x v="0"/>
    <s v="tomme chèvre bio"/>
    <x v="3"/>
  </r>
  <r>
    <s v="HBE263746"/>
    <s v="QX6357"/>
    <n v="1"/>
    <n v="30.49"/>
    <x v="159"/>
    <n v="36.587999999999994"/>
    <n v="21.66"/>
    <x v="19"/>
    <x v="5"/>
    <s v="Anneau "/>
    <x v="2"/>
  </r>
  <r>
    <s v="HBE263746"/>
    <s v="GG8554"/>
    <n v="1"/>
    <n v="3.91"/>
    <x v="137"/>
    <n v="4.1250499999999999"/>
    <n v="3.11"/>
    <x v="10"/>
    <x v="3"/>
    <s v="Bière brune"/>
    <x v="2"/>
  </r>
  <r>
    <s v="HBE263746"/>
    <s v="ZI4971"/>
    <n v="5"/>
    <n v="36.229999999999997"/>
    <x v="160"/>
    <n v="217.37999999999997"/>
    <n v="152.65"/>
    <x v="28"/>
    <x v="2"/>
    <s v="Robe longue"/>
    <x v="2"/>
  </r>
  <r>
    <s v="HBE263746"/>
    <s v="HY8653"/>
    <n v="4"/>
    <n v="5"/>
    <x v="19"/>
    <n v="21.099999999999998"/>
    <n v="18"/>
    <x v="18"/>
    <x v="0"/>
    <s v="confiture pomme 250gr"/>
    <x v="2"/>
  </r>
  <r>
    <s v="JNG675084"/>
    <s v="XQ5338"/>
    <n v="4"/>
    <n v="9.27"/>
    <x v="148"/>
    <n v="39.119399999999999"/>
    <n v="32"/>
    <x v="2"/>
    <x v="0"/>
    <s v="Soupe légumes"/>
    <x v="0"/>
  </r>
  <r>
    <s v="LLB101618"/>
    <s v="AZ3515"/>
    <n v="1"/>
    <n v="2.7"/>
    <x v="161"/>
    <n v="2.8485"/>
    <n v="1.9"/>
    <x v="0"/>
    <x v="0"/>
    <s v="pain de campagne"/>
    <x v="0"/>
  </r>
  <r>
    <s v="LLB101618"/>
    <s v="WJ9322"/>
    <n v="1"/>
    <n v="60.12"/>
    <x v="106"/>
    <n v="72.143999999999991"/>
    <n v="35.4"/>
    <x v="28"/>
    <x v="2"/>
    <s v="Chapeau"/>
    <x v="0"/>
  </r>
  <r>
    <s v="NJB188614"/>
    <s v="WJ9322"/>
    <n v="1"/>
    <n v="60.12"/>
    <x v="106"/>
    <n v="72.143999999999991"/>
    <n v="35.4"/>
    <x v="28"/>
    <x v="2"/>
    <s v="Chapeau"/>
    <x v="0"/>
  </r>
  <r>
    <s v="NJB188614"/>
    <s v="UA6280"/>
    <n v="1"/>
    <n v="33.71"/>
    <x v="10"/>
    <n v="40.451999999999998"/>
    <n v="22.16"/>
    <x v="4"/>
    <x v="2"/>
    <s v="Lot t-shirt enfant"/>
    <x v="0"/>
  </r>
  <r>
    <s v="NJB188614"/>
    <s v="LA4261"/>
    <n v="1"/>
    <n v="3.33"/>
    <x v="69"/>
    <n v="3.51315"/>
    <n v="3.01"/>
    <x v="10"/>
    <x v="0"/>
    <s v="Confiture fraise"/>
    <x v="0"/>
  </r>
  <r>
    <s v="NJB188614"/>
    <s v="CA1454"/>
    <n v="3"/>
    <n v="13"/>
    <x v="147"/>
    <n v="41.144999999999996"/>
    <n v="31.5"/>
    <x v="26"/>
    <x v="0"/>
    <s v="tomme chèvre bio"/>
    <x v="0"/>
  </r>
  <r>
    <s v="NVM759169"/>
    <s v="AC5463"/>
    <n v="1"/>
    <n v="13.57"/>
    <x v="94"/>
    <n v="16.283999999999999"/>
    <n v="8.25"/>
    <x v="14"/>
    <x v="1"/>
    <s v="canard sculpé bois"/>
    <x v="2"/>
  </r>
  <r>
    <s v="NVM759169"/>
    <s v="FH8421"/>
    <n v="3"/>
    <n v="8.91"/>
    <x v="41"/>
    <n v="28.200149999999997"/>
    <n v="19.5"/>
    <x v="7"/>
    <x v="0"/>
    <s v="Confiture marrom"/>
    <x v="2"/>
  </r>
  <r>
    <s v="NVM759169"/>
    <s v="FM5364"/>
    <n v="2"/>
    <n v="17.8"/>
    <x v="162"/>
    <n v="37.558"/>
    <n v="30.4"/>
    <x v="9"/>
    <x v="0"/>
    <s v="bûches chèvres 3x"/>
    <x v="2"/>
  </r>
  <r>
    <s v="YRU344560"/>
    <s v="MG2734"/>
    <n v="5"/>
    <n v="8.39"/>
    <x v="163"/>
    <n v="42.830950000000001"/>
    <n v="24.049999999999997"/>
    <x v="25"/>
    <x v="6"/>
    <s v="Saucisson sanglier"/>
    <x v="2"/>
  </r>
  <r>
    <s v="YRU344560"/>
    <s v="JY8988"/>
    <n v="4"/>
    <n v="7.86"/>
    <x v="47"/>
    <n v="32.100239999999999"/>
    <n v="20.88"/>
    <x v="12"/>
    <x v="6"/>
    <s v="Saucisson sanglier"/>
    <x v="2"/>
  </r>
  <r>
    <s v="YRU344560"/>
    <s v="HN7321"/>
    <n v="2"/>
    <n v="4.63"/>
    <x v="164"/>
    <n v="9.7692999999999994"/>
    <n v="7.22"/>
    <x v="8"/>
    <x v="3"/>
    <s v="Bière aromatisée"/>
    <x v="2"/>
  </r>
  <r>
    <s v="YRU344560"/>
    <s v="MS3255"/>
    <n v="2"/>
    <n v="21"/>
    <x v="165"/>
    <n v="46.2"/>
    <n v="33"/>
    <x v="6"/>
    <x v="4"/>
    <s v="crème visage lait de chèvre"/>
    <x v="2"/>
  </r>
  <r>
    <s v="CQC100408"/>
    <s v="AE4567"/>
    <n v="5"/>
    <n v="29.8"/>
    <x v="138"/>
    <n v="152.12899999999999"/>
    <n v="101.25"/>
    <x v="14"/>
    <x v="6"/>
    <s v="Bloc fois gras"/>
    <x v="1"/>
  </r>
  <r>
    <s v="CQC100408"/>
    <s v="CA3614"/>
    <n v="2"/>
    <n v="25"/>
    <x v="166"/>
    <n v="52.75"/>
    <n v="45"/>
    <x v="26"/>
    <x v="0"/>
    <s v="Yaourt chèvre 1kg"/>
    <x v="1"/>
  </r>
  <r>
    <s v="CQC100408"/>
    <s v="GG5901"/>
    <n v="3"/>
    <n v="44.74"/>
    <x v="167"/>
    <n v="161.06399999999999"/>
    <n v="74.67"/>
    <x v="4"/>
    <x v="2"/>
    <s v="Bermuda "/>
    <x v="1"/>
  </r>
  <r>
    <s v="CQC100408"/>
    <s v="SC6672"/>
    <n v="5"/>
    <n v="32.700000000000003"/>
    <x v="168"/>
    <n v="196.2"/>
    <n v="131.19999999999999"/>
    <x v="23"/>
    <x v="2"/>
    <s v="Lot t-shirt enfant"/>
    <x v="1"/>
  </r>
  <r>
    <s v="CQC100408"/>
    <s v="ET5273"/>
    <n v="5"/>
    <n v="37.54"/>
    <x v="85"/>
    <n v="198.02349999999998"/>
    <n v="124.1"/>
    <x v="5"/>
    <x v="3"/>
    <s v="Liqueur"/>
    <x v="1"/>
  </r>
  <r>
    <s v="MMT713400"/>
    <s v="VD2345"/>
    <n v="2"/>
    <n v="39.9"/>
    <x v="83"/>
    <n v="84.188999999999993"/>
    <n v="51.78"/>
    <x v="22"/>
    <x v="3"/>
    <s v="Champagne blanc des blancs"/>
    <x v="2"/>
  </r>
  <r>
    <s v="PMD079875"/>
    <s v="QE1256"/>
    <n v="3"/>
    <n v="4.7"/>
    <x v="169"/>
    <n v="14.875500000000001"/>
    <n v="11.399999999999999"/>
    <x v="3"/>
    <x v="0"/>
    <s v="jus pomme 1l"/>
    <x v="1"/>
  </r>
  <r>
    <s v="PMD079875"/>
    <s v="VF4574"/>
    <n v="4"/>
    <n v="22.3"/>
    <x v="126"/>
    <n v="107.04"/>
    <n v="63.2"/>
    <x v="22"/>
    <x v="1"/>
    <s v="verres champagne x6"/>
    <x v="1"/>
  </r>
  <r>
    <s v="PMD079875"/>
    <s v="AZ1374"/>
    <n v="2"/>
    <n v="26.86"/>
    <x v="12"/>
    <n v="56.674599999999998"/>
    <n v="37"/>
    <x v="9"/>
    <x v="0"/>
    <s v="fromage chèvre frais 1kg"/>
    <x v="1"/>
  </r>
  <r>
    <s v="QTH168621"/>
    <s v="CQ5013"/>
    <n v="1"/>
    <n v="49.88"/>
    <x v="92"/>
    <n v="59.856000000000002"/>
    <n v="28.66"/>
    <x v="16"/>
    <x v="2"/>
    <s v="Chemise coton"/>
    <x v="3"/>
  </r>
  <r>
    <s v="QTH168621"/>
    <s v="PQ9332"/>
    <n v="4"/>
    <n v="41.89"/>
    <x v="107"/>
    <n v="201.072"/>
    <n v="141.80000000000001"/>
    <x v="16"/>
    <x v="2"/>
    <s v="Pantalon mi-long"/>
    <x v="3"/>
  </r>
  <r>
    <s v="QTH168621"/>
    <s v="DH6879"/>
    <n v="4"/>
    <n v="20.86"/>
    <x v="170"/>
    <n v="91.784000000000006"/>
    <n v="66.52"/>
    <x v="10"/>
    <x v="4"/>
    <s v="Crème hydratant"/>
    <x v="3"/>
  </r>
  <r>
    <s v="QTH168621"/>
    <s v="ME1301"/>
    <n v="4"/>
    <n v="9.67"/>
    <x v="36"/>
    <n v="40.807399999999994"/>
    <n v="28.92"/>
    <x v="2"/>
    <x v="0"/>
    <s v="Soupe légumes"/>
    <x v="3"/>
  </r>
  <r>
    <s v="QTH168621"/>
    <s v="ZO9006"/>
    <n v="2"/>
    <n v="5.99"/>
    <x v="171"/>
    <n v="12.6389"/>
    <n v="9.4"/>
    <x v="7"/>
    <x v="0"/>
    <s v="Miel de colza"/>
    <x v="3"/>
  </r>
  <r>
    <s v="ABO585591"/>
    <s v="PZ0135"/>
    <n v="5"/>
    <n v="35.869999999999997"/>
    <x v="172"/>
    <n v="215.22"/>
    <n v="107.05"/>
    <x v="23"/>
    <x v="2"/>
    <s v="Bermuda "/>
    <x v="2"/>
  </r>
  <r>
    <s v="ABO585591"/>
    <s v="AE5467"/>
    <n v="1"/>
    <n v="35.700000000000003"/>
    <x v="115"/>
    <n v="37.663499999999999"/>
    <n v="28.7"/>
    <x v="26"/>
    <x v="0"/>
    <s v="Fromage crémeux chèvre 1kg"/>
    <x v="2"/>
  </r>
  <r>
    <s v="ABO585591"/>
    <s v="AZ1374"/>
    <n v="1"/>
    <n v="26.86"/>
    <x v="127"/>
    <n v="28.337299999999999"/>
    <n v="18.5"/>
    <x v="9"/>
    <x v="0"/>
    <s v="fromage chèvre frais 1kg"/>
    <x v="2"/>
  </r>
  <r>
    <s v="ABO585591"/>
    <s v="LA4261"/>
    <n v="1"/>
    <n v="3.33"/>
    <x v="69"/>
    <n v="3.51315"/>
    <n v="3.01"/>
    <x v="10"/>
    <x v="0"/>
    <s v="Confiture fraise"/>
    <x v="2"/>
  </r>
  <r>
    <s v="ABO585591"/>
    <s v="CA1454"/>
    <n v="4"/>
    <n v="13"/>
    <x v="173"/>
    <n v="54.86"/>
    <n v="42"/>
    <x v="26"/>
    <x v="0"/>
    <s v="tomme chèvre bio"/>
    <x v="2"/>
  </r>
  <r>
    <s v="PQZ981294"/>
    <s v="SN2455"/>
    <n v="1"/>
    <n v="5"/>
    <x v="174"/>
    <n v="5.2749999999999995"/>
    <n v="4.3"/>
    <x v="0"/>
    <x v="0"/>
    <s v="pain surprise"/>
    <x v="2"/>
  </r>
  <r>
    <s v="PQZ981294"/>
    <s v="VQ5987"/>
    <n v="1"/>
    <n v="10.73"/>
    <x v="175"/>
    <n v="11.32015"/>
    <n v="6.83"/>
    <x v="2"/>
    <x v="0"/>
    <s v="Soupe courges"/>
    <x v="2"/>
  </r>
  <r>
    <s v="PQZ981294"/>
    <s v="AZ3515"/>
    <n v="4"/>
    <n v="2.7"/>
    <x v="0"/>
    <n v="11.394"/>
    <n v="7.6"/>
    <x v="0"/>
    <x v="0"/>
    <s v="pain de campagne"/>
    <x v="2"/>
  </r>
  <r>
    <s v="PQZ981294"/>
    <s v="AL0918"/>
    <n v="4"/>
    <n v="27.99"/>
    <x v="176"/>
    <n v="134.35199999999998"/>
    <n v="91.88"/>
    <x v="11"/>
    <x v="2"/>
    <s v="Tongue"/>
    <x v="2"/>
  </r>
  <r>
    <s v="PQZ981294"/>
    <s v="VW3030"/>
    <n v="4"/>
    <n v="47.14"/>
    <x v="177"/>
    <n v="226.27199999999999"/>
    <n v="109.48"/>
    <x v="28"/>
    <x v="2"/>
    <s v="Jeans"/>
    <x v="2"/>
  </r>
  <r>
    <s v="USU942699"/>
    <s v="RA1118"/>
    <n v="3"/>
    <n v="54.54"/>
    <x v="178"/>
    <n v="196.34399999999999"/>
    <n v="112.92"/>
    <x v="4"/>
    <x v="2"/>
    <s v="Jupe courte"/>
    <x v="3"/>
  </r>
  <r>
    <s v="USU942699"/>
    <s v="HN7321"/>
    <n v="3"/>
    <n v="4.63"/>
    <x v="179"/>
    <n v="14.65395"/>
    <n v="10.83"/>
    <x v="8"/>
    <x v="3"/>
    <s v="Bière aromatisée"/>
    <x v="3"/>
  </r>
  <r>
    <s v="USU942699"/>
    <s v="HN7321"/>
    <n v="3"/>
    <n v="4.63"/>
    <x v="179"/>
    <n v="14.65395"/>
    <n v="10.83"/>
    <x v="8"/>
    <x v="3"/>
    <s v="Bière aromatisée"/>
    <x v="3"/>
  </r>
  <r>
    <s v="USU942699"/>
    <s v="PO0521"/>
    <n v="3"/>
    <n v="57.71"/>
    <x v="53"/>
    <n v="207.756"/>
    <n v="146.22"/>
    <x v="23"/>
    <x v="2"/>
    <s v="Jupe courte"/>
    <x v="3"/>
  </r>
  <r>
    <s v="USU942699"/>
    <s v="AG9543"/>
    <n v="2"/>
    <n v="3.5"/>
    <x v="180"/>
    <n v="7.3849999999999998"/>
    <n v="6.36"/>
    <x v="10"/>
    <x v="3"/>
    <s v="Bière ambrée"/>
    <x v="3"/>
  </r>
  <r>
    <s v="BSN378804"/>
    <s v="DF5672"/>
    <n v="2"/>
    <n v="3"/>
    <x v="181"/>
    <n v="6.33"/>
    <n v="5.5"/>
    <x v="0"/>
    <x v="0"/>
    <s v="pain aux figues"/>
    <x v="3"/>
  </r>
  <r>
    <s v="BSN378804"/>
    <s v="AE5467"/>
    <n v="1"/>
    <n v="35.700000000000003"/>
    <x v="115"/>
    <n v="37.663499999999999"/>
    <n v="28.7"/>
    <x v="26"/>
    <x v="0"/>
    <s v="Fromage crémeux chèvre 1kg"/>
    <x v="3"/>
  </r>
  <r>
    <s v="BSN378804"/>
    <s v="HN7321"/>
    <n v="1"/>
    <n v="4.63"/>
    <x v="11"/>
    <n v="4.8846499999999997"/>
    <n v="3.61"/>
    <x v="8"/>
    <x v="3"/>
    <s v="Bière aromatisée"/>
    <x v="3"/>
  </r>
  <r>
    <s v="BSN378804"/>
    <s v="VD0984"/>
    <n v="5"/>
    <n v="59.5"/>
    <x v="142"/>
    <n v="313.86249999999995"/>
    <n v="225"/>
    <x v="22"/>
    <x v="3"/>
    <s v="Champagne millesime 2020"/>
    <x v="3"/>
  </r>
  <r>
    <s v="BSN378804"/>
    <s v="II6520"/>
    <n v="5"/>
    <n v="64.430000000000007"/>
    <x v="182"/>
    <n v="386.58000000000004"/>
    <n v="234.60000000000002"/>
    <x v="28"/>
    <x v="2"/>
    <s v="Chemise coton"/>
    <x v="3"/>
  </r>
  <r>
    <s v="BIS096477"/>
    <s v="VF4574"/>
    <n v="2"/>
    <n v="22.3"/>
    <x v="183"/>
    <n v="53.52"/>
    <n v="31.6"/>
    <x v="22"/>
    <x v="1"/>
    <s v="verres champagne x6"/>
    <x v="1"/>
  </r>
  <r>
    <s v="BIS096477"/>
    <s v="CB2063"/>
    <n v="5"/>
    <n v="28.15"/>
    <x v="184"/>
    <n v="168.9"/>
    <n v="121.25"/>
    <x v="1"/>
    <x v="2"/>
    <s v="Short enfant"/>
    <x v="1"/>
  </r>
  <r>
    <s v="BIS096477"/>
    <s v="LD1715"/>
    <n v="1"/>
    <n v="6.72"/>
    <x v="185"/>
    <n v="6.8611199999999988"/>
    <n v="5.69"/>
    <x v="19"/>
    <x v="6"/>
    <s v="Saucisson aux cèpes"/>
    <x v="1"/>
  </r>
  <r>
    <s v="BIS096477"/>
    <s v="AZ1374"/>
    <n v="5"/>
    <n v="26.86"/>
    <x v="14"/>
    <n v="141.6865"/>
    <n v="92.5"/>
    <x v="9"/>
    <x v="0"/>
    <s v="fromage chèvre frais 1kg"/>
    <x v="1"/>
  </r>
  <r>
    <s v="BIS096477"/>
    <s v="UP5610"/>
    <n v="2"/>
    <n v="45.04"/>
    <x v="186"/>
    <n v="95.034399999999991"/>
    <n v="60.18"/>
    <x v="8"/>
    <x v="3"/>
    <s v="Marc de champagne"/>
    <x v="1"/>
  </r>
  <r>
    <s v="WAQ520363"/>
    <s v="GA8954"/>
    <n v="1"/>
    <n v="3.84"/>
    <x v="141"/>
    <n v="3.9206399999999997"/>
    <n v="3.23"/>
    <x v="25"/>
    <x v="6"/>
    <s v="Saucisson sanglier"/>
    <x v="3"/>
  </r>
  <r>
    <s v="WAQ520363"/>
    <s v="PO0521"/>
    <n v="5"/>
    <n v="57.71"/>
    <x v="187"/>
    <n v="346.26"/>
    <n v="243.70000000000002"/>
    <x v="23"/>
    <x v="2"/>
    <s v="Jupe courte"/>
    <x v="3"/>
  </r>
  <r>
    <s v="WAQ520363"/>
    <s v="IP2351"/>
    <n v="1"/>
    <n v="39.799999999999997"/>
    <x v="188"/>
    <n v="40.635799999999996"/>
    <n v="32.5"/>
    <x v="18"/>
    <x v="6"/>
    <s v="paté en croûte aux olives 1kg"/>
    <x v="3"/>
  </r>
  <r>
    <s v="WAQ520363"/>
    <s v="AE4567"/>
    <n v="3"/>
    <n v="29.8"/>
    <x v="118"/>
    <n v="91.2774"/>
    <n v="60.75"/>
    <x v="14"/>
    <x v="6"/>
    <s v="Bloc fois gras"/>
    <x v="3"/>
  </r>
  <r>
    <s v="VJZ479769"/>
    <s v="ET5273"/>
    <n v="3"/>
    <n v="37.54"/>
    <x v="189"/>
    <n v="118.8141"/>
    <n v="74.460000000000008"/>
    <x v="5"/>
    <x v="3"/>
    <s v="Liqueur"/>
    <x v="0"/>
  </r>
  <r>
    <s v="VJZ479769"/>
    <s v="XE1989"/>
    <n v="5"/>
    <n v="63.76"/>
    <x v="190"/>
    <n v="382.56"/>
    <n v="220.25"/>
    <x v="16"/>
    <x v="2"/>
    <s v="Chemise manche longue"/>
    <x v="0"/>
  </r>
  <r>
    <s v="VJZ479769"/>
    <s v="FO0406"/>
    <n v="1"/>
    <n v="4.47"/>
    <x v="191"/>
    <n v="4.5638699999999996"/>
    <n v="3.04"/>
    <x v="19"/>
    <x v="6"/>
    <s v="Saucisson aux cèpes"/>
    <x v="0"/>
  </r>
  <r>
    <s v="VJZ479769"/>
    <s v="NK6855"/>
    <n v="4"/>
    <n v="48.64"/>
    <x v="104"/>
    <n v="233.47199999999998"/>
    <n v="135.28"/>
    <x v="16"/>
    <x v="2"/>
    <s v="Sandales"/>
    <x v="0"/>
  </r>
  <r>
    <s v="VJZ479769"/>
    <s v="AE5467"/>
    <n v="3"/>
    <n v="35.700000000000003"/>
    <x v="192"/>
    <n v="112.9905"/>
    <n v="86.1"/>
    <x v="26"/>
    <x v="0"/>
    <s v="Fromage crémeux chèvre 1kg"/>
    <x v="0"/>
  </r>
  <r>
    <s v="WPU150745"/>
    <s v="DS8925"/>
    <n v="4"/>
    <n v="5.19"/>
    <x v="13"/>
    <n v="21.901800000000001"/>
    <n v="18.28"/>
    <x v="5"/>
    <x v="3"/>
    <s v="Bière blanche"/>
    <x v="2"/>
  </r>
  <r>
    <s v="WPU150745"/>
    <s v="DH6879"/>
    <n v="5"/>
    <n v="20.86"/>
    <x v="193"/>
    <n v="114.73"/>
    <n v="83.149999999999991"/>
    <x v="10"/>
    <x v="4"/>
    <s v="Crème hydratant"/>
    <x v="2"/>
  </r>
  <r>
    <s v="WPU150745"/>
    <s v="MG2734"/>
    <n v="4"/>
    <n v="8.39"/>
    <x v="194"/>
    <n v="34.264760000000003"/>
    <n v="19.239999999999998"/>
    <x v="25"/>
    <x v="6"/>
    <s v="Saucisson sanglier"/>
    <x v="2"/>
  </r>
  <r>
    <s v="AUA104521"/>
    <s v="NK6855"/>
    <n v="5"/>
    <n v="48.64"/>
    <x v="195"/>
    <n v="291.83999999999997"/>
    <n v="169.1"/>
    <x v="16"/>
    <x v="2"/>
    <s v="Sandales"/>
    <x v="1"/>
  </r>
  <r>
    <s v="AUA104521"/>
    <s v="FM5364"/>
    <n v="4"/>
    <n v="17.8"/>
    <x v="154"/>
    <n v="75.116"/>
    <n v="60.8"/>
    <x v="9"/>
    <x v="0"/>
    <s v="bûches chèvres 3x"/>
    <x v="1"/>
  </r>
  <r>
    <s v="JYT103949"/>
    <s v="IP2351"/>
    <n v="3"/>
    <n v="39.799999999999997"/>
    <x v="196"/>
    <n v="121.90739999999998"/>
    <n v="97.5"/>
    <x v="18"/>
    <x v="6"/>
    <s v="paté en croûte aux olives 1kg"/>
    <x v="2"/>
  </r>
  <r>
    <s v="JYT103949"/>
    <s v="BF1345"/>
    <n v="4"/>
    <n v="7.87"/>
    <x v="21"/>
    <n v="33.211399999999998"/>
    <n v="25.4"/>
    <x v="3"/>
    <x v="0"/>
    <s v="jus pomme 33cl x 6"/>
    <x v="2"/>
  </r>
  <r>
    <s v="TKW913052"/>
    <s v="XE1191"/>
    <n v="3"/>
    <n v="41.31"/>
    <x v="197"/>
    <n v="148.71600000000001"/>
    <n v="68.88"/>
    <x v="19"/>
    <x v="5"/>
    <s v="Bracelet"/>
    <x v="1"/>
  </r>
  <r>
    <s v="TKW913052"/>
    <s v="AE4567"/>
    <n v="2"/>
    <n v="29.8"/>
    <x v="26"/>
    <n v="60.851599999999998"/>
    <n v="40.5"/>
    <x v="14"/>
    <x v="6"/>
    <s v="Bloc fois gras"/>
    <x v="1"/>
  </r>
  <r>
    <s v="TKW913052"/>
    <s v="VN9380"/>
    <n v="4"/>
    <n v="6.17"/>
    <x v="27"/>
    <n v="26.037399999999998"/>
    <n v="17.12"/>
    <x v="15"/>
    <x v="3"/>
    <s v="Bière brune"/>
    <x v="1"/>
  </r>
  <r>
    <s v="TKW913052"/>
    <s v="BL5641"/>
    <n v="1"/>
    <n v="5.3"/>
    <x v="198"/>
    <n v="5.5914999999999999"/>
    <n v="4.25"/>
    <x v="3"/>
    <x v="0"/>
    <s v="confiture pomme 250gr"/>
    <x v="1"/>
  </r>
  <r>
    <s v="TKW913052"/>
    <s v="HN7321"/>
    <n v="3"/>
    <n v="4.63"/>
    <x v="179"/>
    <n v="14.65395"/>
    <n v="10.83"/>
    <x v="8"/>
    <x v="3"/>
    <s v="Bière aromatisée"/>
    <x v="1"/>
  </r>
  <r>
    <s v="CXO686219"/>
    <s v="WZ8289"/>
    <n v="3"/>
    <n v="55.91"/>
    <x v="117"/>
    <n v="201.27599999999998"/>
    <n v="93.87"/>
    <x v="5"/>
    <x v="1"/>
    <s v="Bibelot "/>
    <x v="1"/>
  </r>
  <r>
    <s v="XND828958"/>
    <s v="UZ9939"/>
    <n v="4"/>
    <n v="3.54"/>
    <x v="199"/>
    <n v="14.938799999999999"/>
    <n v="8.48"/>
    <x v="19"/>
    <x v="3"/>
    <s v="Bière ambrée"/>
    <x v="2"/>
  </r>
  <r>
    <s v="XND828958"/>
    <s v="VW3030"/>
    <n v="3"/>
    <n v="47.14"/>
    <x v="200"/>
    <n v="169.70400000000001"/>
    <n v="82.11"/>
    <x v="28"/>
    <x v="2"/>
    <s v="Jeans"/>
    <x v="2"/>
  </r>
  <r>
    <s v="GCG583200"/>
    <s v="II6520"/>
    <n v="2"/>
    <n v="64.430000000000007"/>
    <x v="110"/>
    <n v="154.63200000000001"/>
    <n v="93.84"/>
    <x v="28"/>
    <x v="2"/>
    <s v="Chemise coton"/>
    <x v="1"/>
  </r>
  <r>
    <s v="GCG583200"/>
    <s v="CD6525"/>
    <n v="5"/>
    <n v="6.1"/>
    <x v="133"/>
    <n v="33.550000000000004"/>
    <n v="20.5"/>
    <x v="6"/>
    <x v="4"/>
    <s v="savons au lait d'anesse"/>
    <x v="1"/>
  </r>
  <r>
    <s v="GCG583200"/>
    <s v="LD2341"/>
    <n v="1"/>
    <n v="12.5"/>
    <x v="201"/>
    <n v="12.762499999999999"/>
    <n v="5.9"/>
    <x v="14"/>
    <x v="6"/>
    <s v="Maigret canard sec"/>
    <x v="1"/>
  </r>
  <r>
    <s v="NRQ419418"/>
    <s v="MS1345"/>
    <n v="2"/>
    <n v="22.9"/>
    <x v="202"/>
    <n v="50.38"/>
    <n v="31.8"/>
    <x v="6"/>
    <x v="4"/>
    <s v="lait au corps au lait d'amande"/>
    <x v="2"/>
  </r>
  <r>
    <s v="NUR353533"/>
    <s v="VD0984"/>
    <n v="3"/>
    <n v="59.5"/>
    <x v="203"/>
    <n v="188.3175"/>
    <n v="135"/>
    <x v="22"/>
    <x v="3"/>
    <s v="Champagne millesime 2020"/>
    <x v="3"/>
  </r>
  <r>
    <s v="NUR353533"/>
    <s v="XE1191"/>
    <n v="5"/>
    <n v="41.31"/>
    <x v="143"/>
    <n v="247.86"/>
    <n v="114.80000000000001"/>
    <x v="19"/>
    <x v="5"/>
    <s v="Bracelet"/>
    <x v="3"/>
  </r>
  <r>
    <s v="FSE406474"/>
    <s v="KR9047"/>
    <n v="4"/>
    <n v="32.26"/>
    <x v="204"/>
    <n v="154.84799999999998"/>
    <n v="72.64"/>
    <x v="4"/>
    <x v="2"/>
    <s v="Lot short enfant"/>
    <x v="0"/>
  </r>
  <r>
    <s v="FSE406474"/>
    <s v="SA5878"/>
    <n v="2"/>
    <n v="59.95"/>
    <x v="205"/>
    <n v="126.4945"/>
    <n v="93.28"/>
    <x v="24"/>
    <x v="3"/>
    <s v="Champagne blanc des blancs"/>
    <x v="0"/>
  </r>
  <r>
    <s v="FSE406474"/>
    <s v="LZ1420"/>
    <n v="4"/>
    <n v="5.32"/>
    <x v="98"/>
    <n v="22.450399999999998"/>
    <n v="13.84"/>
    <x v="5"/>
    <x v="3"/>
    <s v="Bière blonde"/>
    <x v="0"/>
  </r>
  <r>
    <s v="FSE406474"/>
    <s v="LW5395"/>
    <n v="1"/>
    <n v="34.25"/>
    <x v="206"/>
    <n v="41.1"/>
    <n v="23.39"/>
    <x v="23"/>
    <x v="2"/>
    <s v="Jupe longue"/>
    <x v="0"/>
  </r>
  <r>
    <s v="FSE406474"/>
    <s v="FO0406"/>
    <n v="4"/>
    <n v="4.47"/>
    <x v="207"/>
    <n v="18.255479999999999"/>
    <n v="12.16"/>
    <x v="19"/>
    <x v="6"/>
    <s v="Saucisson aux cèpes"/>
    <x v="0"/>
  </r>
  <r>
    <s v="HRP276894"/>
    <s v="UZ9939"/>
    <n v="1"/>
    <n v="3.54"/>
    <x v="208"/>
    <n v="3.7346999999999997"/>
    <n v="2.12"/>
    <x v="19"/>
    <x v="3"/>
    <s v="Bière ambrée"/>
    <x v="3"/>
  </r>
  <r>
    <s v="HRP276894"/>
    <s v="LD2341"/>
    <n v="1"/>
    <n v="12.5"/>
    <x v="201"/>
    <n v="12.762499999999999"/>
    <n v="5.9"/>
    <x v="14"/>
    <x v="6"/>
    <s v="Maigret canard sec"/>
    <x v="3"/>
  </r>
  <r>
    <s v="HRP276894"/>
    <s v="ZR2456"/>
    <n v="2"/>
    <n v="8"/>
    <x v="132"/>
    <n v="16.335999999999999"/>
    <n v="14"/>
    <x v="18"/>
    <x v="6"/>
    <s v="paté en croûte 2/3 pers"/>
    <x v="3"/>
  </r>
  <r>
    <s v="BFE326680"/>
    <s v="NK6855"/>
    <n v="4"/>
    <n v="48.64"/>
    <x v="104"/>
    <n v="233.47199999999998"/>
    <n v="135.28"/>
    <x v="16"/>
    <x v="2"/>
    <s v="Sandales"/>
    <x v="1"/>
  </r>
  <r>
    <s v="BFE326680"/>
    <s v="AG9543"/>
    <n v="1"/>
    <n v="3.5"/>
    <x v="209"/>
    <n v="3.6924999999999999"/>
    <n v="3.18"/>
    <x v="10"/>
    <x v="3"/>
    <s v="Bière ambrée"/>
    <x v="1"/>
  </r>
  <r>
    <s v="BFE326680"/>
    <s v="WG0845"/>
    <n v="4"/>
    <n v="49.57"/>
    <x v="90"/>
    <n v="237.93599999999998"/>
    <n v="136.08000000000001"/>
    <x v="13"/>
    <x v="5"/>
    <s v="Pendentif  "/>
    <x v="1"/>
  </r>
  <r>
    <s v="IQM846182"/>
    <s v="AE4567"/>
    <n v="2"/>
    <n v="29.8"/>
    <x v="26"/>
    <n v="60.851599999999998"/>
    <n v="40.5"/>
    <x v="14"/>
    <x v="6"/>
    <s v="Bloc fois gras"/>
    <x v="1"/>
  </r>
  <r>
    <s v="IQM846182"/>
    <s v="DS8925"/>
    <n v="3"/>
    <n v="5.19"/>
    <x v="210"/>
    <n v="16.426349999999999"/>
    <n v="13.71"/>
    <x v="5"/>
    <x v="3"/>
    <s v="Bière blanche"/>
    <x v="1"/>
  </r>
  <r>
    <s v="IQM846182"/>
    <s v="OW2239"/>
    <n v="1"/>
    <n v="14.13"/>
    <x v="211"/>
    <n v="16.956"/>
    <n v="12.64"/>
    <x v="20"/>
    <x v="5"/>
    <s v="Pendentif  "/>
    <x v="1"/>
  </r>
  <r>
    <s v="IQM846182"/>
    <s v="NK6855"/>
    <n v="5"/>
    <n v="48.64"/>
    <x v="195"/>
    <n v="291.83999999999997"/>
    <n v="169.1"/>
    <x v="16"/>
    <x v="2"/>
    <s v="Sandales"/>
    <x v="1"/>
  </r>
  <r>
    <s v="AKS645074"/>
    <s v="ZR2456"/>
    <n v="1"/>
    <n v="8"/>
    <x v="212"/>
    <n v="8.1679999999999993"/>
    <n v="7"/>
    <x v="18"/>
    <x v="6"/>
    <s v="paté en croûte 2/3 pers"/>
    <x v="0"/>
  </r>
  <r>
    <s v="FQF222415"/>
    <s v="MS3255"/>
    <n v="4"/>
    <n v="21"/>
    <x v="213"/>
    <n v="92.4"/>
    <n v="66"/>
    <x v="6"/>
    <x v="4"/>
    <s v="crème visage lait de chèvre"/>
    <x v="3"/>
  </r>
  <r>
    <s v="FQF222415"/>
    <s v="XE1191"/>
    <n v="5"/>
    <n v="41.31"/>
    <x v="143"/>
    <n v="247.86"/>
    <n v="114.80000000000001"/>
    <x v="19"/>
    <x v="5"/>
    <s v="Bracelet"/>
    <x v="3"/>
  </r>
  <r>
    <s v="TVM376891"/>
    <s v="XE1191"/>
    <n v="5"/>
    <n v="41.31"/>
    <x v="143"/>
    <n v="247.86"/>
    <n v="114.80000000000001"/>
    <x v="19"/>
    <x v="5"/>
    <s v="Bracelet"/>
    <x v="2"/>
  </r>
  <r>
    <s v="TVM376891"/>
    <s v="XS7442"/>
    <n v="4"/>
    <n v="29.87"/>
    <x v="214"/>
    <n v="143.376"/>
    <n v="66.92"/>
    <x v="17"/>
    <x v="5"/>
    <s v="Bracelet"/>
    <x v="2"/>
  </r>
  <r>
    <s v="TVM376891"/>
    <s v="GI7193"/>
    <n v="3"/>
    <n v="135.80000000000001"/>
    <x v="215"/>
    <n v="488.88"/>
    <n v="264.65999999999997"/>
    <x v="4"/>
    <x v="2"/>
    <s v="Manteau "/>
    <x v="2"/>
  </r>
  <r>
    <s v="TVM376891"/>
    <s v="XQ5338"/>
    <n v="3"/>
    <n v="9.27"/>
    <x v="216"/>
    <n v="29.339549999999996"/>
    <n v="24"/>
    <x v="2"/>
    <x v="0"/>
    <s v="Soupe légumes"/>
    <x v="2"/>
  </r>
  <r>
    <s v="TVM376891"/>
    <s v="SN2455"/>
    <n v="5"/>
    <n v="5"/>
    <x v="74"/>
    <n v="26.375"/>
    <n v="21.5"/>
    <x v="0"/>
    <x v="0"/>
    <s v="pain surprise"/>
    <x v="2"/>
  </r>
  <r>
    <s v="YVQ821419"/>
    <s v="WZ8289"/>
    <n v="2"/>
    <n v="55.91"/>
    <x v="22"/>
    <n v="134.184"/>
    <n v="62.58"/>
    <x v="5"/>
    <x v="1"/>
    <s v="Bibelot "/>
    <x v="3"/>
  </r>
  <r>
    <s v="YVQ821419"/>
    <s v="RC7842"/>
    <n v="4"/>
    <n v="42.14"/>
    <x v="217"/>
    <n v="202.27199999999999"/>
    <n v="150.84"/>
    <x v="1"/>
    <x v="2"/>
    <s v="Jupe longue"/>
    <x v="3"/>
  </r>
  <r>
    <s v="YVQ821419"/>
    <s v="CQ5013"/>
    <n v="2"/>
    <n v="49.88"/>
    <x v="89"/>
    <n v="119.712"/>
    <n v="57.32"/>
    <x v="16"/>
    <x v="2"/>
    <s v="Chemise coton"/>
    <x v="3"/>
  </r>
  <r>
    <s v="TGW865355"/>
    <s v="PZ0135"/>
    <n v="3"/>
    <n v="35.869999999999997"/>
    <x v="218"/>
    <n v="129.13199999999998"/>
    <n v="64.23"/>
    <x v="23"/>
    <x v="2"/>
    <s v="Bermuda "/>
    <x v="1"/>
  </r>
  <r>
    <s v="TQY958050"/>
    <s v="VW3030"/>
    <n v="5"/>
    <n v="47.14"/>
    <x v="219"/>
    <n v="282.83999999999997"/>
    <n v="136.85"/>
    <x v="28"/>
    <x v="2"/>
    <s v="Jeans"/>
    <x v="0"/>
  </r>
  <r>
    <s v="TQY958050"/>
    <s v="EP5042"/>
    <n v="5"/>
    <n v="3.84"/>
    <x v="220"/>
    <n v="20.255999999999997"/>
    <n v="15.8"/>
    <x v="19"/>
    <x v="3"/>
    <s v="Bière blonde"/>
    <x v="0"/>
  </r>
  <r>
    <s v="XEA611566"/>
    <s v="NY6345"/>
    <n v="3"/>
    <n v="25.3"/>
    <x v="221"/>
    <n v="80.0745"/>
    <n v="61.199999999999996"/>
    <x v="22"/>
    <x v="3"/>
    <s v="champagne brut"/>
    <x v="2"/>
  </r>
  <r>
    <s v="XEA611566"/>
    <s v="PZ0135"/>
    <n v="1"/>
    <n v="35.869999999999997"/>
    <x v="156"/>
    <n v="43.043999999999997"/>
    <n v="21.41"/>
    <x v="23"/>
    <x v="2"/>
    <s v="Bermuda "/>
    <x v="2"/>
  </r>
  <r>
    <s v="XEA611566"/>
    <s v="CA3614"/>
    <n v="4"/>
    <n v="25"/>
    <x v="222"/>
    <n v="105.5"/>
    <n v="90"/>
    <x v="26"/>
    <x v="0"/>
    <s v="Yaourt chèvre 1kg"/>
    <x v="2"/>
  </r>
  <r>
    <s v="XEA611566"/>
    <s v="TB4412"/>
    <n v="3"/>
    <n v="32.43"/>
    <x v="223"/>
    <n v="116.74799999999999"/>
    <n v="77.94"/>
    <x v="1"/>
    <x v="1"/>
    <s v="Tapis salon"/>
    <x v="2"/>
  </r>
  <r>
    <s v="XEA611566"/>
    <s v="XQ5338"/>
    <n v="3"/>
    <n v="9.27"/>
    <x v="216"/>
    <n v="29.339549999999996"/>
    <n v="24"/>
    <x v="2"/>
    <x v="0"/>
    <s v="Soupe légumes"/>
    <x v="2"/>
  </r>
  <r>
    <s v="JGN450821"/>
    <s v="AU1350"/>
    <n v="1"/>
    <n v="4.25"/>
    <x v="224"/>
    <n v="4.4837499999999997"/>
    <n v="3.18"/>
    <x v="19"/>
    <x v="3"/>
    <s v="Bière aromatisée"/>
    <x v="2"/>
  </r>
  <r>
    <s v="JGN450821"/>
    <s v="VF4574"/>
    <n v="1"/>
    <n v="22.3"/>
    <x v="225"/>
    <n v="26.76"/>
    <n v="15.8"/>
    <x v="22"/>
    <x v="1"/>
    <s v="verres champagne x6"/>
    <x v="2"/>
  </r>
  <r>
    <s v="JGN450821"/>
    <s v="WJ9322"/>
    <n v="1"/>
    <n v="60.12"/>
    <x v="106"/>
    <n v="72.143999999999991"/>
    <n v="35.4"/>
    <x v="28"/>
    <x v="2"/>
    <s v="Chapeau"/>
    <x v="2"/>
  </r>
  <r>
    <s v="JGN450821"/>
    <s v="GF2639"/>
    <n v="5"/>
    <n v="51.77"/>
    <x v="226"/>
    <n v="310.62"/>
    <n v="206.9"/>
    <x v="11"/>
    <x v="2"/>
    <s v="Chemise manche longue"/>
    <x v="2"/>
  </r>
  <r>
    <s v="IMP651636"/>
    <s v="WJ9322"/>
    <n v="2"/>
    <n v="60.12"/>
    <x v="227"/>
    <n v="144.28799999999998"/>
    <n v="70.8"/>
    <x v="28"/>
    <x v="2"/>
    <s v="Chapeau"/>
    <x v="1"/>
  </r>
  <r>
    <s v="IMP651636"/>
    <s v="UA6280"/>
    <n v="1"/>
    <n v="33.71"/>
    <x v="10"/>
    <n v="40.451999999999998"/>
    <n v="22.16"/>
    <x v="4"/>
    <x v="2"/>
    <s v="Lot t-shirt enfant"/>
    <x v="1"/>
  </r>
  <r>
    <s v="IMP651636"/>
    <s v="FM5364"/>
    <n v="3"/>
    <n v="17.8"/>
    <x v="228"/>
    <n v="56.337000000000003"/>
    <n v="45.599999999999994"/>
    <x v="9"/>
    <x v="0"/>
    <s v="bûches chèvres 3x"/>
    <x v="1"/>
  </r>
  <r>
    <s v="IMP651636"/>
    <s v="GA1173"/>
    <n v="4"/>
    <n v="32.72"/>
    <x v="229"/>
    <n v="157.05599999999998"/>
    <n v="116.28"/>
    <x v="20"/>
    <x v="5"/>
    <s v="Anneau "/>
    <x v="1"/>
  </r>
  <r>
    <s v="IMP651636"/>
    <s v="UZ9939"/>
    <n v="4"/>
    <n v="3.54"/>
    <x v="199"/>
    <n v="14.938799999999999"/>
    <n v="8.48"/>
    <x v="19"/>
    <x v="3"/>
    <s v="Bière ambrée"/>
    <x v="1"/>
  </r>
  <r>
    <s v="BGK081752"/>
    <s v="AZ3515"/>
    <n v="3"/>
    <n v="2.7"/>
    <x v="81"/>
    <n v="8.5455000000000005"/>
    <n v="5.6999999999999993"/>
    <x v="0"/>
    <x v="0"/>
    <s v="pain de campagne"/>
    <x v="0"/>
  </r>
  <r>
    <s v="BGK081752"/>
    <s v="DS8925"/>
    <n v="5"/>
    <n v="5.19"/>
    <x v="230"/>
    <n v="27.37725"/>
    <n v="22.85"/>
    <x v="5"/>
    <x v="3"/>
    <s v="Bière blanche"/>
    <x v="0"/>
  </r>
  <r>
    <s v="BGK081752"/>
    <s v="NQ3014"/>
    <n v="1"/>
    <n v="5.71"/>
    <x v="231"/>
    <n v="6.0240499999999999"/>
    <n v="4.25"/>
    <x v="8"/>
    <x v="3"/>
    <s v="Bière blonde IPA"/>
    <x v="0"/>
  </r>
  <r>
    <s v="BGK081752"/>
    <s v="EP5042"/>
    <n v="2"/>
    <n v="3.84"/>
    <x v="232"/>
    <n v="8.1023999999999994"/>
    <n v="6.32"/>
    <x v="19"/>
    <x v="3"/>
    <s v="Bière blonde"/>
    <x v="0"/>
  </r>
  <r>
    <s v="KRD405466"/>
    <s v="MS1345"/>
    <n v="4"/>
    <n v="22.9"/>
    <x v="233"/>
    <n v="100.76"/>
    <n v="63.6"/>
    <x v="6"/>
    <x v="4"/>
    <s v="lait au corps au lait d'amande"/>
    <x v="1"/>
  </r>
  <r>
    <s v="KRD405466"/>
    <s v="AU1350"/>
    <n v="1"/>
    <n v="4.25"/>
    <x v="224"/>
    <n v="4.4837499999999997"/>
    <n v="3.18"/>
    <x v="19"/>
    <x v="3"/>
    <s v="Bière aromatisée"/>
    <x v="1"/>
  </r>
  <r>
    <s v="LTX859461"/>
    <s v="GO0157"/>
    <n v="2"/>
    <n v="29.9"/>
    <x v="234"/>
    <n v="71.759999999999991"/>
    <n v="36.1"/>
    <x v="1"/>
    <x v="2"/>
    <s v="Chemise manche courte"/>
    <x v="3"/>
  </r>
  <r>
    <s v="LTX859461"/>
    <s v="XE1191"/>
    <n v="5"/>
    <n v="41.31"/>
    <x v="143"/>
    <n v="247.86"/>
    <n v="114.80000000000001"/>
    <x v="19"/>
    <x v="5"/>
    <s v="Bracelet"/>
    <x v="3"/>
  </r>
  <r>
    <s v="LTX859461"/>
    <s v="GG5901"/>
    <n v="5"/>
    <n v="44.74"/>
    <x v="39"/>
    <n v="268.44"/>
    <n v="124.45"/>
    <x v="4"/>
    <x v="2"/>
    <s v="Bermuda "/>
    <x v="3"/>
  </r>
  <r>
    <s v="LTX859461"/>
    <s v="UP5610"/>
    <n v="2"/>
    <n v="45.04"/>
    <x v="186"/>
    <n v="95.034399999999991"/>
    <n v="60.18"/>
    <x v="8"/>
    <x v="3"/>
    <s v="Marc de champagne"/>
    <x v="3"/>
  </r>
  <r>
    <s v="LTX859461"/>
    <s v="XA2294"/>
    <n v="2"/>
    <n v="6.96"/>
    <x v="235"/>
    <n v="14.685599999999999"/>
    <n v="9"/>
    <x v="7"/>
    <x v="0"/>
    <s v="Miel de montagne"/>
    <x v="3"/>
  </r>
  <r>
    <s v="ZLL476760"/>
    <s v="HB2473"/>
    <n v="1"/>
    <n v="31.1"/>
    <x v="111"/>
    <n v="37.32"/>
    <n v="26.24"/>
    <x v="11"/>
    <x v="2"/>
    <s v="Chemise manche longue"/>
    <x v="1"/>
  </r>
  <r>
    <s v="AMA744454"/>
    <s v="UP5610"/>
    <n v="4"/>
    <n v="45.04"/>
    <x v="236"/>
    <n v="190.06879999999998"/>
    <n v="120.36"/>
    <x v="8"/>
    <x v="3"/>
    <s v="Marc de champagne"/>
    <x v="3"/>
  </r>
  <r>
    <s v="AMA744454"/>
    <s v="RC7842"/>
    <n v="2"/>
    <n v="42.14"/>
    <x v="237"/>
    <n v="101.136"/>
    <n v="75.42"/>
    <x v="1"/>
    <x v="2"/>
    <s v="Jupe longue"/>
    <x v="3"/>
  </r>
  <r>
    <s v="AMA744454"/>
    <s v="HL2519"/>
    <n v="2"/>
    <n v="53.04"/>
    <x v="238"/>
    <n v="127.29599999999999"/>
    <n v="61.58"/>
    <x v="4"/>
    <x v="2"/>
    <s v="Jupe longue"/>
    <x v="3"/>
  </r>
  <r>
    <s v="HFO702002"/>
    <s v="CD6525"/>
    <n v="1"/>
    <n v="6.1"/>
    <x v="239"/>
    <n v="6.71"/>
    <n v="4.0999999999999996"/>
    <x v="6"/>
    <x v="4"/>
    <s v="savons au lait d'anesse"/>
    <x v="2"/>
  </r>
  <r>
    <s v="HFO702002"/>
    <s v="RC7842"/>
    <n v="2"/>
    <n v="42.14"/>
    <x v="237"/>
    <n v="101.136"/>
    <n v="75.42"/>
    <x v="1"/>
    <x v="2"/>
    <s v="Jupe longue"/>
    <x v="2"/>
  </r>
  <r>
    <s v="HFO702002"/>
    <s v="GA8954"/>
    <n v="3"/>
    <n v="3.84"/>
    <x v="125"/>
    <n v="11.761919999999998"/>
    <n v="9.69"/>
    <x v="25"/>
    <x v="6"/>
    <s v="Saucisson sanglier"/>
    <x v="2"/>
  </r>
  <r>
    <s v="HFO702002"/>
    <s v="ZR2456"/>
    <n v="5"/>
    <n v="8"/>
    <x v="240"/>
    <n v="40.839999999999996"/>
    <n v="35"/>
    <x v="18"/>
    <x v="6"/>
    <s v="paté en croûte 2/3 pers"/>
    <x v="2"/>
  </r>
  <r>
    <s v="HFO702002"/>
    <s v="WJ9322"/>
    <n v="2"/>
    <n v="60.12"/>
    <x v="227"/>
    <n v="144.28799999999998"/>
    <n v="70.8"/>
    <x v="28"/>
    <x v="2"/>
    <s v="Chapeau"/>
    <x v="2"/>
  </r>
  <r>
    <s v="NSR272781"/>
    <s v="TB4412"/>
    <n v="1"/>
    <n v="32.43"/>
    <x v="241"/>
    <n v="38.915999999999997"/>
    <n v="25.98"/>
    <x v="1"/>
    <x v="1"/>
    <s v="Tapis salon"/>
    <x v="0"/>
  </r>
  <r>
    <s v="NSR272781"/>
    <s v="QX6357"/>
    <n v="1"/>
    <n v="30.49"/>
    <x v="159"/>
    <n v="36.587999999999994"/>
    <n v="21.66"/>
    <x v="19"/>
    <x v="5"/>
    <s v="Anneau "/>
    <x v="0"/>
  </r>
  <r>
    <s v="NSR272781"/>
    <s v="DH6879"/>
    <n v="5"/>
    <n v="20.86"/>
    <x v="193"/>
    <n v="114.73"/>
    <n v="83.149999999999991"/>
    <x v="10"/>
    <x v="4"/>
    <s v="Crème hydratant"/>
    <x v="0"/>
  </r>
  <r>
    <s v="NSR272781"/>
    <s v="CA1454"/>
    <n v="4"/>
    <n v="13"/>
    <x v="173"/>
    <n v="54.86"/>
    <n v="42"/>
    <x v="26"/>
    <x v="0"/>
    <s v="tomme chèvre bio"/>
    <x v="0"/>
  </r>
  <r>
    <s v="PGP926520"/>
    <s v="TB4412"/>
    <n v="3"/>
    <n v="32.43"/>
    <x v="223"/>
    <n v="116.74799999999999"/>
    <n v="77.94"/>
    <x v="1"/>
    <x v="1"/>
    <s v="Tapis salon"/>
    <x v="1"/>
  </r>
  <r>
    <s v="PGP926520"/>
    <s v="VN9380"/>
    <n v="3"/>
    <n v="6.17"/>
    <x v="242"/>
    <n v="19.528049999999997"/>
    <n v="12.84"/>
    <x v="15"/>
    <x v="3"/>
    <s v="Bière brune"/>
    <x v="1"/>
  </r>
  <r>
    <s v="PGP926520"/>
    <s v="LG0989"/>
    <n v="3"/>
    <n v="66.23"/>
    <x v="243"/>
    <n v="238.428"/>
    <n v="146.04"/>
    <x v="11"/>
    <x v="2"/>
    <s v="Jeans"/>
    <x v="1"/>
  </r>
  <r>
    <s v="PGP926520"/>
    <s v="OW2239"/>
    <n v="3"/>
    <n v="14.13"/>
    <x v="244"/>
    <n v="50.868000000000002"/>
    <n v="37.92"/>
    <x v="20"/>
    <x v="5"/>
    <s v="Pendentif  "/>
    <x v="1"/>
  </r>
  <r>
    <s v="PGP926520"/>
    <s v="HN7321"/>
    <n v="3"/>
    <n v="4.63"/>
    <x v="179"/>
    <n v="14.65395"/>
    <n v="10.83"/>
    <x v="8"/>
    <x v="3"/>
    <s v="Bière aromatisée"/>
    <x v="1"/>
  </r>
  <r>
    <s v="HKW900331"/>
    <s v="HL2519"/>
    <n v="1"/>
    <n v="53.04"/>
    <x v="245"/>
    <n v="63.647999999999996"/>
    <n v="30.79"/>
    <x v="4"/>
    <x v="2"/>
    <s v="Jupe longue"/>
    <x v="2"/>
  </r>
  <r>
    <s v="HKW900331"/>
    <s v="PZ0135"/>
    <n v="5"/>
    <n v="35.869999999999997"/>
    <x v="172"/>
    <n v="215.22"/>
    <n v="107.05"/>
    <x v="23"/>
    <x v="2"/>
    <s v="Bermuda "/>
    <x v="2"/>
  </r>
  <r>
    <s v="HKW900331"/>
    <s v="VQ5987"/>
    <n v="1"/>
    <n v="10.73"/>
    <x v="175"/>
    <n v="11.32015"/>
    <n v="6.83"/>
    <x v="2"/>
    <x v="0"/>
    <s v="Soupe courges"/>
    <x v="2"/>
  </r>
  <r>
    <s v="FZI309336"/>
    <s v="GA1173"/>
    <n v="3"/>
    <n v="32.72"/>
    <x v="246"/>
    <n v="117.79199999999999"/>
    <n v="87.210000000000008"/>
    <x v="20"/>
    <x v="5"/>
    <s v="Anneau "/>
    <x v="0"/>
  </r>
  <r>
    <s v="FZI309336"/>
    <s v="AU1350"/>
    <n v="4"/>
    <n v="4.25"/>
    <x v="247"/>
    <n v="17.934999999999999"/>
    <n v="12.72"/>
    <x v="19"/>
    <x v="3"/>
    <s v="Bière aromatisée"/>
    <x v="0"/>
  </r>
  <r>
    <s v="FZI309336"/>
    <s v="LA4261"/>
    <n v="4"/>
    <n v="3.33"/>
    <x v="28"/>
    <n v="14.0526"/>
    <n v="12.04"/>
    <x v="10"/>
    <x v="0"/>
    <s v="Confiture fraise"/>
    <x v="0"/>
  </r>
  <r>
    <s v="FZI309336"/>
    <s v="XE1989"/>
    <n v="2"/>
    <n v="63.76"/>
    <x v="33"/>
    <n v="153.024"/>
    <n v="88.1"/>
    <x v="16"/>
    <x v="2"/>
    <s v="Chemise manche longue"/>
    <x v="0"/>
  </r>
  <r>
    <s v="FZI309336"/>
    <s v="GF2639"/>
    <n v="2"/>
    <n v="51.77"/>
    <x v="248"/>
    <n v="124.248"/>
    <n v="82.76"/>
    <x v="11"/>
    <x v="2"/>
    <s v="Chemise manche longue"/>
    <x v="0"/>
  </r>
  <r>
    <s v="DIP469321"/>
    <s v="AU1350"/>
    <n v="5"/>
    <n v="4.25"/>
    <x v="249"/>
    <n v="22.418749999999999"/>
    <n v="15.9"/>
    <x v="19"/>
    <x v="3"/>
    <s v="Bière aromatisée"/>
    <x v="0"/>
  </r>
  <r>
    <s v="DIP469321"/>
    <s v="EP5042"/>
    <n v="3"/>
    <n v="3.84"/>
    <x v="125"/>
    <n v="12.153599999999999"/>
    <n v="9.48"/>
    <x v="19"/>
    <x v="3"/>
    <s v="Bière blonde"/>
    <x v="0"/>
  </r>
  <r>
    <s v="DIP469321"/>
    <s v="WZ8289"/>
    <n v="5"/>
    <n v="55.91"/>
    <x v="250"/>
    <n v="335.45999999999992"/>
    <n v="156.44999999999999"/>
    <x v="5"/>
    <x v="1"/>
    <s v="Bibelot "/>
    <x v="0"/>
  </r>
  <r>
    <s v="DIP469321"/>
    <s v="HN7321"/>
    <n v="2"/>
    <n v="4.63"/>
    <x v="164"/>
    <n v="9.7692999999999994"/>
    <n v="7.22"/>
    <x v="8"/>
    <x v="3"/>
    <s v="Bière aromatisée"/>
    <x v="0"/>
  </r>
  <r>
    <s v="WBD721240"/>
    <s v="GG8554"/>
    <n v="4"/>
    <n v="3.91"/>
    <x v="251"/>
    <n v="16.5002"/>
    <n v="12.44"/>
    <x v="10"/>
    <x v="3"/>
    <s v="Bière brune"/>
    <x v="2"/>
  </r>
  <r>
    <s v="WBD721240"/>
    <s v="HU9665"/>
    <n v="1"/>
    <n v="9.59"/>
    <x v="121"/>
    <n v="10.11745"/>
    <n v="5.54"/>
    <x v="27"/>
    <x v="0"/>
    <s v="Confiture fraise"/>
    <x v="2"/>
  </r>
  <r>
    <s v="GMM346631"/>
    <s v="GF2639"/>
    <n v="2"/>
    <n v="51.77"/>
    <x v="248"/>
    <n v="124.248"/>
    <n v="82.76"/>
    <x v="11"/>
    <x v="2"/>
    <s v="Chemise manche longue"/>
    <x v="0"/>
  </r>
  <r>
    <s v="GMM346631"/>
    <s v="UZ9939"/>
    <n v="4"/>
    <n v="3.54"/>
    <x v="199"/>
    <n v="14.938799999999999"/>
    <n v="8.48"/>
    <x v="19"/>
    <x v="3"/>
    <s v="Bière ambrée"/>
    <x v="0"/>
  </r>
  <r>
    <s v="GMM346631"/>
    <s v="HU9665"/>
    <n v="4"/>
    <n v="9.59"/>
    <x v="252"/>
    <n v="40.469799999999999"/>
    <n v="22.16"/>
    <x v="27"/>
    <x v="0"/>
    <s v="Confiture fraise"/>
    <x v="0"/>
  </r>
  <r>
    <s v="GMM346631"/>
    <s v="PQ9332"/>
    <n v="1"/>
    <n v="41.89"/>
    <x v="253"/>
    <n v="50.268000000000001"/>
    <n v="35.450000000000003"/>
    <x v="16"/>
    <x v="2"/>
    <s v="Pantalon mi-long"/>
    <x v="0"/>
  </r>
  <r>
    <s v="WYZ583857"/>
    <s v="XQ5338"/>
    <n v="3"/>
    <n v="9.27"/>
    <x v="216"/>
    <n v="29.339549999999996"/>
    <n v="24"/>
    <x v="2"/>
    <x v="0"/>
    <s v="Soupe légumes"/>
    <x v="3"/>
  </r>
  <r>
    <s v="WYZ583857"/>
    <s v="WU8699"/>
    <n v="5"/>
    <n v="47.85"/>
    <x v="40"/>
    <n v="252.40875"/>
    <n v="159.1"/>
    <x v="7"/>
    <x v="3"/>
    <s v="Champagne demi-sec"/>
    <x v="3"/>
  </r>
  <r>
    <s v="WYZ583857"/>
    <s v="PZ0135"/>
    <n v="5"/>
    <n v="35.869999999999997"/>
    <x v="172"/>
    <n v="215.22"/>
    <n v="107.05"/>
    <x v="23"/>
    <x v="2"/>
    <s v="Bermuda "/>
    <x v="3"/>
  </r>
  <r>
    <s v="WYZ583857"/>
    <s v="UP5610"/>
    <n v="4"/>
    <n v="45.04"/>
    <x v="236"/>
    <n v="190.06879999999998"/>
    <n v="120.36"/>
    <x v="8"/>
    <x v="3"/>
    <s v="Marc de champagne"/>
    <x v="3"/>
  </r>
  <r>
    <s v="WYZ583857"/>
    <s v="UC1687"/>
    <n v="2"/>
    <n v="80.03"/>
    <x v="254"/>
    <n v="192.072"/>
    <n v="93.52"/>
    <x v="4"/>
    <x v="2"/>
    <s v="Robe longue"/>
    <x v="3"/>
  </r>
  <r>
    <s v="VMT421499"/>
    <s v="TB4412"/>
    <n v="1"/>
    <n v="32.43"/>
    <x v="241"/>
    <n v="38.915999999999997"/>
    <n v="25.98"/>
    <x v="1"/>
    <x v="1"/>
    <s v="Tapis salon"/>
    <x v="3"/>
  </r>
  <r>
    <s v="VMT421499"/>
    <s v="ZR2456"/>
    <n v="5"/>
    <n v="8"/>
    <x v="240"/>
    <n v="40.839999999999996"/>
    <n v="35"/>
    <x v="18"/>
    <x v="6"/>
    <s v="paté en croûte 2/3 pers"/>
    <x v="3"/>
  </r>
  <r>
    <s v="VMT421499"/>
    <s v="AE4567"/>
    <n v="1"/>
    <n v="29.8"/>
    <x v="255"/>
    <n v="30.425799999999999"/>
    <n v="20.25"/>
    <x v="14"/>
    <x v="6"/>
    <s v="Bloc fois gras"/>
    <x v="3"/>
  </r>
  <r>
    <s v="VMT421499"/>
    <s v="RC7842"/>
    <n v="3"/>
    <n v="42.14"/>
    <x v="120"/>
    <n v="151.70400000000001"/>
    <n v="113.13"/>
    <x v="1"/>
    <x v="2"/>
    <s v="Jupe longue"/>
    <x v="3"/>
  </r>
  <r>
    <s v="SOS680941"/>
    <s v="ZI4971"/>
    <n v="4"/>
    <n v="36.229999999999997"/>
    <x v="256"/>
    <n v="173.90399999999997"/>
    <n v="122.12"/>
    <x v="28"/>
    <x v="2"/>
    <s v="Robe longue"/>
    <x v="3"/>
  </r>
  <r>
    <s v="MKV834263"/>
    <s v="LD2341"/>
    <n v="4"/>
    <n v="12.5"/>
    <x v="166"/>
    <n v="51.05"/>
    <n v="23.6"/>
    <x v="14"/>
    <x v="6"/>
    <s v="Maigret canard sec"/>
    <x v="2"/>
  </r>
  <r>
    <s v="MKV834263"/>
    <s v="FY4006"/>
    <n v="5"/>
    <n v="6.74"/>
    <x v="257"/>
    <n v="34.407699999999998"/>
    <n v="20.7"/>
    <x v="19"/>
    <x v="6"/>
    <s v="Saucisson aux cèpes"/>
    <x v="2"/>
  </r>
  <r>
    <s v="MKV834263"/>
    <s v="AZ3515"/>
    <n v="5"/>
    <n v="2.7"/>
    <x v="62"/>
    <n v="14.2425"/>
    <n v="9.5"/>
    <x v="0"/>
    <x v="0"/>
    <s v="pain de campagne"/>
    <x v="2"/>
  </r>
  <r>
    <s v="MKV834263"/>
    <s v="AE5467"/>
    <n v="3"/>
    <n v="35.700000000000003"/>
    <x v="192"/>
    <n v="112.9905"/>
    <n v="86.1"/>
    <x v="26"/>
    <x v="0"/>
    <s v="Fromage crémeux chèvre 1kg"/>
    <x v="2"/>
  </r>
  <r>
    <s v="NNX774320"/>
    <s v="ZM3490"/>
    <n v="3"/>
    <n v="29.58"/>
    <x v="258"/>
    <n v="93.620699999999985"/>
    <n v="59.699999999999996"/>
    <x v="10"/>
    <x v="0"/>
    <s v="Panier légumes"/>
    <x v="3"/>
  </r>
  <r>
    <s v="KAN896463"/>
    <s v="GG5901"/>
    <n v="4"/>
    <n v="44.74"/>
    <x v="259"/>
    <n v="214.75200000000001"/>
    <n v="99.56"/>
    <x v="4"/>
    <x v="2"/>
    <s v="Bermuda "/>
    <x v="3"/>
  </r>
  <r>
    <s v="KAN896463"/>
    <s v="SN2455"/>
    <n v="1"/>
    <n v="5"/>
    <x v="174"/>
    <n v="5.2749999999999995"/>
    <n v="4.3"/>
    <x v="0"/>
    <x v="0"/>
    <s v="pain surprise"/>
    <x v="3"/>
  </r>
  <r>
    <s v="KAN896463"/>
    <s v="OS5495"/>
    <n v="3"/>
    <n v="5.27"/>
    <x v="260"/>
    <n v="16.679549999999999"/>
    <n v="9.120000000000001"/>
    <x v="12"/>
    <x v="0"/>
    <s v="Confiture fraise"/>
    <x v="3"/>
  </r>
  <r>
    <s v="KAN896463"/>
    <s v="AU1350"/>
    <n v="2"/>
    <n v="4.25"/>
    <x v="261"/>
    <n v="8.9674999999999994"/>
    <n v="6.36"/>
    <x v="19"/>
    <x v="3"/>
    <s v="Bière aromatisée"/>
    <x v="3"/>
  </r>
  <r>
    <s v="DRP129967"/>
    <s v="CN9706"/>
    <n v="4"/>
    <n v="14.78"/>
    <x v="262"/>
    <n v="62.371599999999994"/>
    <n v="43.72"/>
    <x v="2"/>
    <x v="0"/>
    <s v="Gelée royale "/>
    <x v="1"/>
  </r>
  <r>
    <s v="DRP129967"/>
    <s v="XE1989"/>
    <n v="1"/>
    <n v="63.76"/>
    <x v="263"/>
    <n v="76.512"/>
    <n v="44.05"/>
    <x v="16"/>
    <x v="2"/>
    <s v="Chemise manche longue"/>
    <x v="1"/>
  </r>
  <r>
    <s v="DRP129967"/>
    <s v="HB2473"/>
    <n v="2"/>
    <n v="31.1"/>
    <x v="135"/>
    <n v="74.64"/>
    <n v="52.48"/>
    <x v="11"/>
    <x v="2"/>
    <s v="Chemise manche longue"/>
    <x v="1"/>
  </r>
  <r>
    <s v="GPD183170"/>
    <s v="FY4006"/>
    <n v="2"/>
    <n v="6.74"/>
    <x v="264"/>
    <n v="13.763079999999999"/>
    <n v="8.2799999999999994"/>
    <x v="19"/>
    <x v="6"/>
    <s v="Saucisson aux cèpes"/>
    <x v="0"/>
  </r>
  <r>
    <s v="GPD183170"/>
    <s v="FH8421"/>
    <n v="4"/>
    <n v="8.91"/>
    <x v="265"/>
    <n v="37.600200000000001"/>
    <n v="26"/>
    <x v="7"/>
    <x v="0"/>
    <s v="Confiture marrom"/>
    <x v="0"/>
  </r>
  <r>
    <s v="GPD183170"/>
    <s v="TB4412"/>
    <n v="2"/>
    <n v="32.43"/>
    <x v="34"/>
    <n v="77.831999999999994"/>
    <n v="51.96"/>
    <x v="1"/>
    <x v="1"/>
    <s v="Tapis salon"/>
    <x v="0"/>
  </r>
  <r>
    <s v="GPD183170"/>
    <s v="LD2341"/>
    <n v="4"/>
    <n v="12.5"/>
    <x v="166"/>
    <n v="51.05"/>
    <n v="23.6"/>
    <x v="14"/>
    <x v="6"/>
    <s v="Maigret canard sec"/>
    <x v="0"/>
  </r>
  <r>
    <s v="HMC794439"/>
    <s v="CA3614"/>
    <n v="3"/>
    <n v="25"/>
    <x v="266"/>
    <n v="79.125"/>
    <n v="67.5"/>
    <x v="26"/>
    <x v="0"/>
    <s v="Yaourt chèvre 1kg"/>
    <x v="3"/>
  </r>
  <r>
    <s v="HMC794439"/>
    <s v="MC4221"/>
    <n v="1"/>
    <n v="59.22"/>
    <x v="267"/>
    <n v="71.063999999999993"/>
    <n v="43.17"/>
    <x v="1"/>
    <x v="2"/>
    <s v="Jupe courte"/>
    <x v="3"/>
  </r>
  <r>
    <s v="HMC794439"/>
    <s v="VD0984"/>
    <n v="3"/>
    <n v="59.5"/>
    <x v="203"/>
    <n v="188.3175"/>
    <n v="135"/>
    <x v="22"/>
    <x v="3"/>
    <s v="Champagne millesime 2020"/>
    <x v="3"/>
  </r>
  <r>
    <s v="RUX894907"/>
    <s v="VD0984"/>
    <n v="1"/>
    <n v="59.5"/>
    <x v="59"/>
    <n v="62.772499999999994"/>
    <n v="45"/>
    <x v="22"/>
    <x v="3"/>
    <s v="Champagne millesime 2020"/>
    <x v="0"/>
  </r>
  <r>
    <s v="RUX894907"/>
    <s v="VD2345"/>
    <n v="4"/>
    <n v="39.9"/>
    <x v="268"/>
    <n v="168.37799999999999"/>
    <n v="103.56"/>
    <x v="22"/>
    <x v="3"/>
    <s v="Champagne blanc des blancs"/>
    <x v="0"/>
  </r>
  <r>
    <s v="RUX894907"/>
    <s v="ZR2456"/>
    <n v="1"/>
    <n v="8"/>
    <x v="212"/>
    <n v="8.1679999999999993"/>
    <n v="7"/>
    <x v="18"/>
    <x v="6"/>
    <s v="paté en croûte 2/3 pers"/>
    <x v="0"/>
  </r>
  <r>
    <s v="QNY245801"/>
    <s v="VF4574"/>
    <n v="3"/>
    <n v="22.3"/>
    <x v="269"/>
    <n v="80.28"/>
    <n v="47.400000000000006"/>
    <x v="22"/>
    <x v="1"/>
    <s v="verres champagne x6"/>
    <x v="3"/>
  </r>
  <r>
    <s v="QNY245801"/>
    <s v="PQ9332"/>
    <n v="1"/>
    <n v="41.89"/>
    <x v="253"/>
    <n v="50.268000000000001"/>
    <n v="35.450000000000003"/>
    <x v="16"/>
    <x v="2"/>
    <s v="Pantalon mi-long"/>
    <x v="3"/>
  </r>
  <r>
    <s v="QNY245801"/>
    <s v="UA6280"/>
    <n v="3"/>
    <n v="33.71"/>
    <x v="270"/>
    <n v="121.35599999999999"/>
    <n v="66.48"/>
    <x v="4"/>
    <x v="2"/>
    <s v="Lot t-shirt enfant"/>
    <x v="3"/>
  </r>
  <r>
    <s v="YNB378994"/>
    <s v="JY8988"/>
    <n v="1"/>
    <n v="7.86"/>
    <x v="271"/>
    <n v="8.0250599999999999"/>
    <n v="5.22"/>
    <x v="12"/>
    <x v="6"/>
    <s v="Saucisson sanglier"/>
    <x v="1"/>
  </r>
  <r>
    <s v="PKK711696"/>
    <s v="JY8988"/>
    <n v="4"/>
    <n v="7.86"/>
    <x v="47"/>
    <n v="32.100239999999999"/>
    <n v="20.88"/>
    <x v="12"/>
    <x v="6"/>
    <s v="Saucisson sanglier"/>
    <x v="2"/>
  </r>
  <r>
    <s v="PKK711696"/>
    <s v="MC4221"/>
    <n v="1"/>
    <n v="59.22"/>
    <x v="267"/>
    <n v="71.063999999999993"/>
    <n v="43.17"/>
    <x v="1"/>
    <x v="2"/>
    <s v="Jupe courte"/>
    <x v="2"/>
  </r>
  <r>
    <s v="PKK711696"/>
    <s v="GO0157"/>
    <n v="4"/>
    <n v="29.9"/>
    <x v="97"/>
    <n v="143.51999999999998"/>
    <n v="72.2"/>
    <x v="1"/>
    <x v="2"/>
    <s v="Chemise manche courte"/>
    <x v="2"/>
  </r>
  <r>
    <s v="PKK711696"/>
    <s v="CB2102"/>
    <n v="4"/>
    <n v="8.33"/>
    <x v="131"/>
    <n v="35.1526"/>
    <n v="26.96"/>
    <x v="7"/>
    <x v="0"/>
    <s v="Miel de montagne"/>
    <x v="2"/>
  </r>
  <r>
    <s v="PKK711696"/>
    <s v="MG2734"/>
    <n v="3"/>
    <n v="8.39"/>
    <x v="272"/>
    <n v="25.69857"/>
    <n v="14.43"/>
    <x v="25"/>
    <x v="6"/>
    <s v="Saucisson sanglier"/>
    <x v="2"/>
  </r>
  <r>
    <s v="VDS832017"/>
    <s v="XE1191"/>
    <n v="5"/>
    <n v="41.31"/>
    <x v="143"/>
    <n v="247.86"/>
    <n v="114.80000000000001"/>
    <x v="19"/>
    <x v="5"/>
    <s v="Bracelet"/>
    <x v="2"/>
  </r>
  <r>
    <s v="VDS832017"/>
    <s v="MN8075"/>
    <n v="4"/>
    <n v="71.599999999999994"/>
    <x v="86"/>
    <n v="343.67999999999995"/>
    <n v="176.28"/>
    <x v="23"/>
    <x v="2"/>
    <s v="Robe mi-longue"/>
    <x v="2"/>
  </r>
  <r>
    <s v="VDS832017"/>
    <s v="VQ5987"/>
    <n v="2"/>
    <n v="10.73"/>
    <x v="273"/>
    <n v="22.6403"/>
    <n v="13.66"/>
    <x v="2"/>
    <x v="0"/>
    <s v="Soupe courges"/>
    <x v="2"/>
  </r>
  <r>
    <s v="VDS832017"/>
    <s v="VD0984"/>
    <n v="1"/>
    <n v="59.5"/>
    <x v="59"/>
    <n v="62.772499999999994"/>
    <n v="45"/>
    <x v="22"/>
    <x v="3"/>
    <s v="Champagne millesime 2020"/>
    <x v="2"/>
  </r>
  <r>
    <s v="ESA830016"/>
    <s v="AG9543"/>
    <n v="5"/>
    <n v="3.5"/>
    <x v="274"/>
    <n v="18.462499999999999"/>
    <n v="15.9"/>
    <x v="10"/>
    <x v="3"/>
    <s v="Bière ambrée"/>
    <x v="2"/>
  </r>
  <r>
    <s v="ESA830016"/>
    <s v="AG9543"/>
    <n v="4"/>
    <n v="3.5"/>
    <x v="64"/>
    <n v="14.77"/>
    <n v="12.72"/>
    <x v="10"/>
    <x v="3"/>
    <s v="Bière ambrée"/>
    <x v="2"/>
  </r>
  <r>
    <s v="ESA830016"/>
    <s v="XE1191"/>
    <n v="1"/>
    <n v="41.31"/>
    <x v="145"/>
    <n v="49.572000000000003"/>
    <n v="22.96"/>
    <x v="19"/>
    <x v="5"/>
    <s v="Bracelet"/>
    <x v="2"/>
  </r>
  <r>
    <s v="MXQ621026"/>
    <s v="OW2239"/>
    <n v="5"/>
    <n v="14.13"/>
    <x v="51"/>
    <n v="84.78"/>
    <n v="63.2"/>
    <x v="20"/>
    <x v="5"/>
    <s v="Pendentif  "/>
    <x v="0"/>
  </r>
  <r>
    <s v="MXQ621026"/>
    <s v="ET5273"/>
    <n v="2"/>
    <n v="37.54"/>
    <x v="5"/>
    <n v="79.209399999999988"/>
    <n v="49.64"/>
    <x v="5"/>
    <x v="3"/>
    <s v="Liqueur"/>
    <x v="0"/>
  </r>
  <r>
    <s v="MXQ621026"/>
    <s v="TB4412"/>
    <n v="1"/>
    <n v="32.43"/>
    <x v="241"/>
    <n v="38.915999999999997"/>
    <n v="25.98"/>
    <x v="1"/>
    <x v="1"/>
    <s v="Tapis salon"/>
    <x v="0"/>
  </r>
  <r>
    <s v="MXQ621026"/>
    <s v="PZ0135"/>
    <n v="3"/>
    <n v="35.869999999999997"/>
    <x v="218"/>
    <n v="129.13199999999998"/>
    <n v="64.23"/>
    <x v="23"/>
    <x v="2"/>
    <s v="Bermuda "/>
    <x v="0"/>
  </r>
  <r>
    <s v="MXQ621026"/>
    <s v="HU9665"/>
    <n v="3"/>
    <n v="9.59"/>
    <x v="275"/>
    <n v="30.352349999999998"/>
    <n v="16.62"/>
    <x v="27"/>
    <x v="0"/>
    <s v="Confiture fraise"/>
    <x v="0"/>
  </r>
  <r>
    <s v="LDK851778"/>
    <s v="CA3614"/>
    <n v="3"/>
    <n v="25"/>
    <x v="266"/>
    <n v="79.125"/>
    <n v="67.5"/>
    <x v="26"/>
    <x v="0"/>
    <s v="Yaourt chèvre 1kg"/>
    <x v="1"/>
  </r>
  <r>
    <s v="LDK851778"/>
    <s v="RM1974"/>
    <n v="1"/>
    <n v="112.39"/>
    <x v="30"/>
    <n v="134.86799999999999"/>
    <n v="93.71"/>
    <x v="1"/>
    <x v="2"/>
    <s v="Manteau "/>
    <x v="1"/>
  </r>
  <r>
    <s v="LDK851778"/>
    <s v="CB2063"/>
    <n v="5"/>
    <n v="28.15"/>
    <x v="184"/>
    <n v="168.9"/>
    <n v="121.25"/>
    <x v="1"/>
    <x v="2"/>
    <s v="Short enfant"/>
    <x v="1"/>
  </r>
  <r>
    <s v="LDK851778"/>
    <s v="NQ3014"/>
    <n v="3"/>
    <n v="5.71"/>
    <x v="276"/>
    <n v="18.072149999999997"/>
    <n v="12.75"/>
    <x v="8"/>
    <x v="3"/>
    <s v="Bière blonde IPA"/>
    <x v="1"/>
  </r>
  <r>
    <s v="ERW348341"/>
    <s v="AZ1374"/>
    <n v="4"/>
    <n v="26.86"/>
    <x v="277"/>
    <n v="113.3492"/>
    <n v="74"/>
    <x v="9"/>
    <x v="0"/>
    <s v="fromage chèvre frais 1kg"/>
    <x v="3"/>
  </r>
  <r>
    <s v="ERW348341"/>
    <s v="ZM3490"/>
    <n v="1"/>
    <n v="29.58"/>
    <x v="31"/>
    <n v="31.206899999999997"/>
    <n v="19.899999999999999"/>
    <x v="10"/>
    <x v="0"/>
    <s v="Panier légumes"/>
    <x v="3"/>
  </r>
  <r>
    <s v="DVH919346"/>
    <s v="NQ3014"/>
    <n v="4"/>
    <n v="5.71"/>
    <x v="278"/>
    <n v="24.0962"/>
    <n v="17"/>
    <x v="8"/>
    <x v="3"/>
    <s v="Bière blonde IPA"/>
    <x v="3"/>
  </r>
  <r>
    <s v="DVH919346"/>
    <s v="WG0845"/>
    <n v="2"/>
    <n v="49.57"/>
    <x v="279"/>
    <n v="118.96799999999999"/>
    <n v="68.040000000000006"/>
    <x v="13"/>
    <x v="5"/>
    <s v="Pendentif  "/>
    <x v="3"/>
  </r>
  <r>
    <s v="VSA781942"/>
    <s v="RM1974"/>
    <n v="5"/>
    <n v="112.39"/>
    <x v="56"/>
    <n v="674.34"/>
    <n v="468.54999999999995"/>
    <x v="1"/>
    <x v="2"/>
    <s v="Manteau "/>
    <x v="1"/>
  </r>
  <r>
    <s v="VSA781942"/>
    <s v="VQ5987"/>
    <n v="4"/>
    <n v="10.73"/>
    <x v="280"/>
    <n v="45.2806"/>
    <n v="27.32"/>
    <x v="2"/>
    <x v="0"/>
    <s v="Soupe courges"/>
    <x v="1"/>
  </r>
  <r>
    <s v="VSA781942"/>
    <s v="OS5495"/>
    <n v="2"/>
    <n v="5.27"/>
    <x v="281"/>
    <n v="11.119699999999998"/>
    <n v="6.08"/>
    <x v="12"/>
    <x v="0"/>
    <s v="Confiture fraise"/>
    <x v="1"/>
  </r>
  <r>
    <s v="PGU659697"/>
    <s v="GO0157"/>
    <n v="2"/>
    <n v="29.9"/>
    <x v="234"/>
    <n v="71.759999999999991"/>
    <n v="36.1"/>
    <x v="1"/>
    <x v="2"/>
    <s v="Chemise manche courte"/>
    <x v="3"/>
  </r>
  <r>
    <s v="PGU659697"/>
    <s v="XQ5338"/>
    <n v="3"/>
    <n v="9.27"/>
    <x v="216"/>
    <n v="29.339549999999996"/>
    <n v="24"/>
    <x v="2"/>
    <x v="0"/>
    <s v="Soupe légumes"/>
    <x v="3"/>
  </r>
  <r>
    <s v="PGU659697"/>
    <s v="HN7321"/>
    <n v="5"/>
    <n v="4.63"/>
    <x v="282"/>
    <n v="24.423249999999996"/>
    <n v="18.05"/>
    <x v="8"/>
    <x v="3"/>
    <s v="Bière aromatisée"/>
    <x v="3"/>
  </r>
  <r>
    <s v="PGU659697"/>
    <s v="CD6525"/>
    <n v="1"/>
    <n v="6.1"/>
    <x v="239"/>
    <n v="6.71"/>
    <n v="4.0999999999999996"/>
    <x v="6"/>
    <x v="4"/>
    <s v="savons au lait d'anesse"/>
    <x v="3"/>
  </r>
  <r>
    <s v="PGU659697"/>
    <s v="UA6280"/>
    <n v="4"/>
    <n v="33.71"/>
    <x v="283"/>
    <n v="161.80799999999999"/>
    <n v="88.64"/>
    <x v="4"/>
    <x v="2"/>
    <s v="Lot t-shirt enfant"/>
    <x v="3"/>
  </r>
  <r>
    <s v="DOL542350"/>
    <s v="CQ5013"/>
    <n v="4"/>
    <n v="49.88"/>
    <x v="284"/>
    <n v="239.42400000000001"/>
    <n v="114.64"/>
    <x v="16"/>
    <x v="2"/>
    <s v="Chemise coton"/>
    <x v="3"/>
  </r>
  <r>
    <s v="DOL542350"/>
    <s v="KR9047"/>
    <n v="1"/>
    <n v="32.26"/>
    <x v="285"/>
    <n v="38.711999999999996"/>
    <n v="18.16"/>
    <x v="4"/>
    <x v="2"/>
    <s v="Lot short enfant"/>
    <x v="3"/>
  </r>
  <r>
    <s v="DOL542350"/>
    <s v="PO0521"/>
    <n v="3"/>
    <n v="57.71"/>
    <x v="53"/>
    <n v="207.756"/>
    <n v="146.22"/>
    <x v="23"/>
    <x v="2"/>
    <s v="Jupe courte"/>
    <x v="3"/>
  </r>
  <r>
    <s v="DOL542350"/>
    <s v="HN7321"/>
    <n v="1"/>
    <n v="4.63"/>
    <x v="11"/>
    <n v="4.8846499999999997"/>
    <n v="3.61"/>
    <x v="8"/>
    <x v="3"/>
    <s v="Bière aromatisée"/>
    <x v="3"/>
  </r>
  <r>
    <s v="SKH238457"/>
    <s v="TB4412"/>
    <n v="4"/>
    <n v="32.43"/>
    <x v="72"/>
    <n v="155.66399999999999"/>
    <n v="103.92"/>
    <x v="1"/>
    <x v="1"/>
    <s v="Tapis salon"/>
    <x v="0"/>
  </r>
  <r>
    <s v="QPY341355"/>
    <s v="CN9706"/>
    <n v="4"/>
    <n v="14.78"/>
    <x v="262"/>
    <n v="62.371599999999994"/>
    <n v="43.72"/>
    <x v="2"/>
    <x v="0"/>
    <s v="Gelée royale "/>
    <x v="0"/>
  </r>
  <r>
    <s v="QPY341355"/>
    <s v="DF5672"/>
    <n v="3"/>
    <n v="3"/>
    <x v="286"/>
    <n v="9.4949999999999992"/>
    <n v="8.25"/>
    <x v="0"/>
    <x v="0"/>
    <s v="pain aux figues"/>
    <x v="0"/>
  </r>
  <r>
    <s v="QPY341355"/>
    <s v="RM1974"/>
    <n v="4"/>
    <n v="112.39"/>
    <x v="8"/>
    <n v="539.47199999999998"/>
    <n v="374.84"/>
    <x v="1"/>
    <x v="2"/>
    <s v="Manteau "/>
    <x v="0"/>
  </r>
  <r>
    <s v="WHS847963"/>
    <s v="ZI4971"/>
    <n v="4"/>
    <n v="36.229999999999997"/>
    <x v="256"/>
    <n v="173.90399999999997"/>
    <n v="122.12"/>
    <x v="28"/>
    <x v="2"/>
    <s v="Robe longue"/>
    <x v="1"/>
  </r>
  <r>
    <s v="WHS847963"/>
    <s v="AE4567"/>
    <n v="5"/>
    <n v="29.8"/>
    <x v="138"/>
    <n v="152.12899999999999"/>
    <n v="101.25"/>
    <x v="14"/>
    <x v="6"/>
    <s v="Bloc fois gras"/>
    <x v="1"/>
  </r>
  <r>
    <s v="BTB608209"/>
    <s v="SC6672"/>
    <n v="4"/>
    <n v="32.700000000000003"/>
    <x v="87"/>
    <n v="156.96"/>
    <n v="104.96"/>
    <x v="23"/>
    <x v="2"/>
    <s v="Lot t-shirt enfant"/>
    <x v="3"/>
  </r>
  <r>
    <s v="BTB608209"/>
    <s v="GG5901"/>
    <n v="1"/>
    <n v="44.74"/>
    <x v="287"/>
    <n v="53.688000000000002"/>
    <n v="24.89"/>
    <x v="4"/>
    <x v="2"/>
    <s v="Bermuda "/>
    <x v="3"/>
  </r>
  <r>
    <s v="BTB608209"/>
    <s v="ZM3490"/>
    <n v="3"/>
    <n v="29.58"/>
    <x v="258"/>
    <n v="93.620699999999985"/>
    <n v="59.699999999999996"/>
    <x v="10"/>
    <x v="0"/>
    <s v="Panier légumes"/>
    <x v="3"/>
  </r>
  <r>
    <s v="BTB608209"/>
    <s v="GA1173"/>
    <n v="5"/>
    <n v="32.72"/>
    <x v="288"/>
    <n v="196.32"/>
    <n v="145.35"/>
    <x v="20"/>
    <x v="5"/>
    <s v="Anneau "/>
    <x v="3"/>
  </r>
  <r>
    <s v="BTB608209"/>
    <s v="MC4221"/>
    <n v="2"/>
    <n v="59.22"/>
    <x v="289"/>
    <n v="142.12799999999999"/>
    <n v="86.34"/>
    <x v="1"/>
    <x v="2"/>
    <s v="Jupe courte"/>
    <x v="3"/>
  </r>
  <r>
    <s v="SBV154839"/>
    <s v="NQ3014"/>
    <n v="4"/>
    <n v="5.71"/>
    <x v="278"/>
    <n v="24.0962"/>
    <n v="17"/>
    <x v="8"/>
    <x v="3"/>
    <s v="Bière blonde IPA"/>
    <x v="2"/>
  </r>
  <r>
    <s v="SBV154839"/>
    <s v="UZ9939"/>
    <n v="4"/>
    <n v="3.54"/>
    <x v="199"/>
    <n v="14.938799999999999"/>
    <n v="8.48"/>
    <x v="19"/>
    <x v="3"/>
    <s v="Bière ambrée"/>
    <x v="2"/>
  </r>
  <r>
    <s v="SBV154839"/>
    <s v="ZR7792"/>
    <n v="3"/>
    <n v="29.35"/>
    <x v="124"/>
    <n v="92.892750000000007"/>
    <n v="52.800000000000004"/>
    <x v="21"/>
    <x v="0"/>
    <s v="Panier légumes"/>
    <x v="2"/>
  </r>
  <r>
    <s v="EBK394639"/>
    <s v="IP2351"/>
    <n v="4"/>
    <n v="39.799999999999997"/>
    <x v="79"/>
    <n v="162.54319999999998"/>
    <n v="130"/>
    <x v="18"/>
    <x v="6"/>
    <s v="paté en croûte aux olives 1kg"/>
    <x v="0"/>
  </r>
  <r>
    <s v="EBK394639"/>
    <s v="GD3562"/>
    <n v="1"/>
    <n v="9.2899999999999991"/>
    <x v="153"/>
    <n v="9.4850899999999978"/>
    <n v="5.3"/>
    <x v="21"/>
    <x v="6"/>
    <s v="Saucisson aux cèpes"/>
    <x v="0"/>
  </r>
  <r>
    <s v="AIU461617"/>
    <s v="DH6879"/>
    <n v="4"/>
    <n v="20.86"/>
    <x v="170"/>
    <n v="91.784000000000006"/>
    <n v="66.52"/>
    <x v="10"/>
    <x v="4"/>
    <s v="Crème hydratant"/>
    <x v="2"/>
  </r>
  <r>
    <s v="OHA221652"/>
    <s v="MS1345"/>
    <n v="3"/>
    <n v="22.9"/>
    <x v="290"/>
    <n v="75.569999999999993"/>
    <n v="47.7"/>
    <x v="6"/>
    <x v="4"/>
    <s v="lait au corps au lait d'amande"/>
    <x v="0"/>
  </r>
  <r>
    <s v="OHA221652"/>
    <s v="AE5467"/>
    <n v="2"/>
    <n v="35.700000000000003"/>
    <x v="291"/>
    <n v="75.326999999999998"/>
    <n v="57.4"/>
    <x v="26"/>
    <x v="0"/>
    <s v="Fromage crémeux chèvre 1kg"/>
    <x v="0"/>
  </r>
  <r>
    <s v="OHA221652"/>
    <s v="VD2345"/>
    <n v="2"/>
    <n v="39.9"/>
    <x v="83"/>
    <n v="84.188999999999993"/>
    <n v="51.78"/>
    <x v="22"/>
    <x v="3"/>
    <s v="Champagne blanc des blancs"/>
    <x v="0"/>
  </r>
  <r>
    <s v="OHA221652"/>
    <s v="LZ1420"/>
    <n v="1"/>
    <n v="5.32"/>
    <x v="292"/>
    <n v="5.6125999999999996"/>
    <n v="3.46"/>
    <x v="5"/>
    <x v="3"/>
    <s v="Bière blonde"/>
    <x v="0"/>
  </r>
  <r>
    <s v="OHA221652"/>
    <s v="UC1687"/>
    <n v="5"/>
    <n v="80.03"/>
    <x v="293"/>
    <n v="480.17999999999995"/>
    <n v="233.79999999999998"/>
    <x v="4"/>
    <x v="2"/>
    <s v="Robe longue"/>
    <x v="0"/>
  </r>
  <r>
    <s v="GVE622525"/>
    <s v="AL0918"/>
    <n v="5"/>
    <n v="27.99"/>
    <x v="93"/>
    <n v="167.93999999999997"/>
    <n v="114.85"/>
    <x v="11"/>
    <x v="2"/>
    <s v="Tongue"/>
    <x v="1"/>
  </r>
  <r>
    <s v="GVE622525"/>
    <s v="RA1118"/>
    <n v="5"/>
    <n v="54.54"/>
    <x v="4"/>
    <n v="327.23999999999995"/>
    <n v="188.2"/>
    <x v="4"/>
    <x v="2"/>
    <s v="Jupe courte"/>
    <x v="1"/>
  </r>
  <r>
    <s v="ZIQ106032"/>
    <s v="CN9706"/>
    <n v="1"/>
    <n v="14.78"/>
    <x v="114"/>
    <n v="15.592899999999998"/>
    <n v="10.93"/>
    <x v="2"/>
    <x v="0"/>
    <s v="Gelée royale "/>
    <x v="3"/>
  </r>
  <r>
    <s v="ZIQ106032"/>
    <s v="CB2102"/>
    <n v="4"/>
    <n v="8.33"/>
    <x v="131"/>
    <n v="35.1526"/>
    <n v="26.96"/>
    <x v="7"/>
    <x v="0"/>
    <s v="Miel de montagne"/>
    <x v="3"/>
  </r>
  <r>
    <s v="ZIQ106032"/>
    <s v="VF4574"/>
    <n v="3"/>
    <n v="22.3"/>
    <x v="269"/>
    <n v="80.28"/>
    <n v="47.400000000000006"/>
    <x v="22"/>
    <x v="1"/>
    <s v="verres champagne x6"/>
    <x v="3"/>
  </r>
  <r>
    <s v="ZIQ106032"/>
    <s v="LA4261"/>
    <n v="1"/>
    <n v="3.33"/>
    <x v="69"/>
    <n v="3.51315"/>
    <n v="3.01"/>
    <x v="10"/>
    <x v="0"/>
    <s v="Confiture fraise"/>
    <x v="3"/>
  </r>
  <r>
    <s v="VEM683448"/>
    <s v="GA8954"/>
    <n v="5"/>
    <n v="3.84"/>
    <x v="220"/>
    <n v="19.603199999999998"/>
    <n v="16.149999999999999"/>
    <x v="25"/>
    <x v="6"/>
    <s v="Saucisson sanglier"/>
    <x v="0"/>
  </r>
  <r>
    <s v="LIG200285"/>
    <s v="SN2455"/>
    <n v="4"/>
    <n v="5"/>
    <x v="19"/>
    <n v="21.099999999999998"/>
    <n v="17.2"/>
    <x v="0"/>
    <x v="0"/>
    <s v="pain surprise"/>
    <x v="2"/>
  </r>
  <r>
    <s v="LIG200285"/>
    <s v="GD3562"/>
    <n v="3"/>
    <n v="9.2899999999999991"/>
    <x v="294"/>
    <n v="28.455269999999995"/>
    <n v="15.899999999999999"/>
    <x v="21"/>
    <x v="6"/>
    <s v="Saucisson aux cèpes"/>
    <x v="2"/>
  </r>
  <r>
    <s v="LIG200285"/>
    <s v="AC5463"/>
    <n v="3"/>
    <n v="13.57"/>
    <x v="295"/>
    <n v="48.851999999999997"/>
    <n v="24.75"/>
    <x v="14"/>
    <x v="1"/>
    <s v="canard sculpé bois"/>
    <x v="2"/>
  </r>
  <r>
    <s v="LIG200285"/>
    <s v="SN2455"/>
    <n v="2"/>
    <n v="5"/>
    <x v="54"/>
    <n v="10.549999999999999"/>
    <n v="8.6"/>
    <x v="0"/>
    <x v="0"/>
    <s v="pain surprise"/>
    <x v="2"/>
  </r>
  <r>
    <s v="LIG200285"/>
    <s v="ZO9006"/>
    <n v="2"/>
    <n v="5.99"/>
    <x v="171"/>
    <n v="12.6389"/>
    <n v="9.4"/>
    <x v="7"/>
    <x v="0"/>
    <s v="Miel de colza"/>
    <x v="2"/>
  </r>
  <r>
    <s v="VPN503988"/>
    <s v="AC5463"/>
    <n v="2"/>
    <n v="13.57"/>
    <x v="296"/>
    <n v="32.567999999999998"/>
    <n v="16.5"/>
    <x v="14"/>
    <x v="1"/>
    <s v="canard sculpé bois"/>
    <x v="2"/>
  </r>
  <r>
    <s v="VPN503988"/>
    <s v="UZ9939"/>
    <n v="1"/>
    <n v="3.54"/>
    <x v="208"/>
    <n v="3.7346999999999997"/>
    <n v="2.12"/>
    <x v="19"/>
    <x v="3"/>
    <s v="Bière ambrée"/>
    <x v="2"/>
  </r>
  <r>
    <s v="VPN503988"/>
    <s v="NQ3014"/>
    <n v="1"/>
    <n v="5.71"/>
    <x v="231"/>
    <n v="6.0240499999999999"/>
    <n v="4.25"/>
    <x v="8"/>
    <x v="3"/>
    <s v="Bière blonde IPA"/>
    <x v="2"/>
  </r>
  <r>
    <s v="VPN503988"/>
    <s v="ZR7792"/>
    <n v="5"/>
    <n v="29.35"/>
    <x v="49"/>
    <n v="154.82124999999999"/>
    <n v="88"/>
    <x v="21"/>
    <x v="0"/>
    <s v="Panier légumes"/>
    <x v="2"/>
  </r>
  <r>
    <s v="PYF460508"/>
    <s v="AG9543"/>
    <n v="4"/>
    <n v="3.5"/>
    <x v="64"/>
    <n v="14.77"/>
    <n v="12.72"/>
    <x v="10"/>
    <x v="3"/>
    <s v="Bière ambrée"/>
    <x v="0"/>
  </r>
  <r>
    <s v="PYF460508"/>
    <s v="XE1989"/>
    <n v="2"/>
    <n v="63.76"/>
    <x v="33"/>
    <n v="153.024"/>
    <n v="88.1"/>
    <x v="16"/>
    <x v="2"/>
    <s v="Chemise manche longue"/>
    <x v="0"/>
  </r>
  <r>
    <s v="AIZ847185"/>
    <s v="RA1118"/>
    <n v="3"/>
    <n v="54.54"/>
    <x v="178"/>
    <n v="196.34399999999999"/>
    <n v="112.92"/>
    <x v="4"/>
    <x v="2"/>
    <s v="Jupe courte"/>
    <x v="2"/>
  </r>
  <r>
    <s v="AIZ847185"/>
    <s v="ZI4971"/>
    <n v="4"/>
    <n v="36.229999999999997"/>
    <x v="256"/>
    <n v="173.90399999999997"/>
    <n v="122.12"/>
    <x v="28"/>
    <x v="2"/>
    <s v="Robe longue"/>
    <x v="2"/>
  </r>
  <r>
    <s v="AIZ847185"/>
    <s v="QX6357"/>
    <n v="3"/>
    <n v="30.49"/>
    <x v="297"/>
    <n v="109.764"/>
    <n v="64.98"/>
    <x v="19"/>
    <x v="5"/>
    <s v="Anneau "/>
    <x v="2"/>
  </r>
  <r>
    <s v="AIZ847185"/>
    <s v="DF5672"/>
    <n v="2"/>
    <n v="3"/>
    <x v="181"/>
    <n v="6.33"/>
    <n v="5.5"/>
    <x v="0"/>
    <x v="0"/>
    <s v="pain aux figues"/>
    <x v="2"/>
  </r>
  <r>
    <s v="AIZ847185"/>
    <s v="GA1173"/>
    <n v="5"/>
    <n v="32.72"/>
    <x v="288"/>
    <n v="196.32"/>
    <n v="145.35"/>
    <x v="20"/>
    <x v="5"/>
    <s v="Anneau "/>
    <x v="2"/>
  </r>
  <r>
    <s v="MZD559865"/>
    <s v="CD6525"/>
    <n v="2"/>
    <n v="6.1"/>
    <x v="298"/>
    <n v="13.42"/>
    <n v="8.1999999999999993"/>
    <x v="6"/>
    <x v="4"/>
    <s v="savons au lait d'anesse"/>
    <x v="2"/>
  </r>
  <r>
    <s v="MZD559865"/>
    <s v="AC5463"/>
    <n v="5"/>
    <n v="13.57"/>
    <x v="299"/>
    <n v="81.419999999999987"/>
    <n v="41.25"/>
    <x v="14"/>
    <x v="1"/>
    <s v="canard sculpé bois"/>
    <x v="2"/>
  </r>
  <r>
    <s v="BEU913960"/>
    <s v="MC4221"/>
    <n v="3"/>
    <n v="59.22"/>
    <x v="300"/>
    <n v="213.19199999999998"/>
    <n v="129.51"/>
    <x v="1"/>
    <x v="2"/>
    <s v="Jupe courte"/>
    <x v="3"/>
  </r>
  <r>
    <s v="BEU913960"/>
    <s v="VW3030"/>
    <n v="1"/>
    <n v="47.14"/>
    <x v="112"/>
    <n v="56.567999999999998"/>
    <n v="27.37"/>
    <x v="28"/>
    <x v="2"/>
    <s v="Jeans"/>
    <x v="3"/>
  </r>
  <r>
    <s v="BEU913960"/>
    <s v="AE4567"/>
    <n v="5"/>
    <n v="29.8"/>
    <x v="138"/>
    <n v="152.12899999999999"/>
    <n v="101.25"/>
    <x v="14"/>
    <x v="6"/>
    <s v="Bloc fois gras"/>
    <x v="3"/>
  </r>
  <r>
    <s v="BEU913960"/>
    <s v="FM5364"/>
    <n v="5"/>
    <n v="17.8"/>
    <x v="301"/>
    <n v="93.894999999999996"/>
    <n v="76"/>
    <x v="9"/>
    <x v="0"/>
    <s v="bûches chèvres 3x"/>
    <x v="3"/>
  </r>
  <r>
    <s v="UWR505651"/>
    <s v="NY6345"/>
    <n v="4"/>
    <n v="25.3"/>
    <x v="302"/>
    <n v="106.76599999999999"/>
    <n v="81.599999999999994"/>
    <x v="22"/>
    <x v="3"/>
    <s v="champagne brut"/>
    <x v="3"/>
  </r>
  <r>
    <s v="FQD802478"/>
    <s v="UZ9939"/>
    <n v="3"/>
    <n v="3.54"/>
    <x v="303"/>
    <n v="11.2041"/>
    <n v="6.36"/>
    <x v="19"/>
    <x v="3"/>
    <s v="Bière ambrée"/>
    <x v="0"/>
  </r>
  <r>
    <s v="FQD802478"/>
    <s v="MC4221"/>
    <n v="5"/>
    <n v="59.22"/>
    <x v="304"/>
    <n v="355.32"/>
    <n v="215.85000000000002"/>
    <x v="1"/>
    <x v="2"/>
    <s v="Jupe courte"/>
    <x v="0"/>
  </r>
  <r>
    <s v="FQD802478"/>
    <s v="KR9047"/>
    <n v="4"/>
    <n v="32.26"/>
    <x v="204"/>
    <n v="154.84799999999998"/>
    <n v="72.64"/>
    <x v="4"/>
    <x v="2"/>
    <s v="Lot short enfant"/>
    <x v="0"/>
  </r>
  <r>
    <s v="FQD802478"/>
    <s v="BL5641"/>
    <n v="4"/>
    <n v="5.3"/>
    <x v="305"/>
    <n v="22.366"/>
    <n v="17"/>
    <x v="3"/>
    <x v="0"/>
    <s v="confiture pomme 250gr"/>
    <x v="0"/>
  </r>
  <r>
    <s v="XBO744040"/>
    <s v="DS8925"/>
    <n v="4"/>
    <n v="5.19"/>
    <x v="13"/>
    <n v="21.901800000000001"/>
    <n v="18.28"/>
    <x v="5"/>
    <x v="3"/>
    <s v="Bière blanche"/>
    <x v="3"/>
  </r>
  <r>
    <s v="XBO744040"/>
    <s v="AC5463"/>
    <n v="1"/>
    <n v="13.57"/>
    <x v="94"/>
    <n v="16.283999999999999"/>
    <n v="8.25"/>
    <x v="14"/>
    <x v="1"/>
    <s v="canard sculpé bois"/>
    <x v="3"/>
  </r>
  <r>
    <s v="XBO744040"/>
    <s v="OS5495"/>
    <n v="1"/>
    <n v="5.27"/>
    <x v="306"/>
    <n v="5.5598499999999991"/>
    <n v="3.04"/>
    <x v="12"/>
    <x v="0"/>
    <s v="Confiture fraise"/>
    <x v="3"/>
  </r>
  <r>
    <s v="XBO744040"/>
    <s v="OW2239"/>
    <n v="4"/>
    <n v="14.13"/>
    <x v="65"/>
    <n v="67.823999999999998"/>
    <n v="50.56"/>
    <x v="20"/>
    <x v="5"/>
    <s v="Pendentif  "/>
    <x v="3"/>
  </r>
  <r>
    <s v="XBO744040"/>
    <s v="MG2734"/>
    <n v="3"/>
    <n v="8.39"/>
    <x v="272"/>
    <n v="25.69857"/>
    <n v="14.43"/>
    <x v="25"/>
    <x v="6"/>
    <s v="Saucisson sanglier"/>
    <x v="3"/>
  </r>
  <r>
    <s v="QQB204198"/>
    <s v="DS8925"/>
    <n v="1"/>
    <n v="5.19"/>
    <x v="307"/>
    <n v="5.4754500000000004"/>
    <n v="4.57"/>
    <x v="5"/>
    <x v="3"/>
    <s v="Bière blanche"/>
    <x v="1"/>
  </r>
  <r>
    <s v="QQB204198"/>
    <s v="DH6879"/>
    <n v="5"/>
    <n v="20.86"/>
    <x v="193"/>
    <n v="114.73"/>
    <n v="83.149999999999991"/>
    <x v="10"/>
    <x v="4"/>
    <s v="Crème hydratant"/>
    <x v="1"/>
  </r>
  <r>
    <s v="QQB204198"/>
    <s v="QX6357"/>
    <n v="1"/>
    <n v="30.49"/>
    <x v="159"/>
    <n v="36.587999999999994"/>
    <n v="21.66"/>
    <x v="19"/>
    <x v="5"/>
    <s v="Anneau "/>
    <x v="1"/>
  </r>
  <r>
    <s v="TAG358881"/>
    <s v="ET5273"/>
    <n v="4"/>
    <n v="37.54"/>
    <x v="308"/>
    <n v="158.41879999999998"/>
    <n v="99.28"/>
    <x v="5"/>
    <x v="3"/>
    <s v="Liqueur"/>
    <x v="0"/>
  </r>
  <r>
    <s v="ZFY771025"/>
    <s v="FM5364"/>
    <n v="2"/>
    <n v="17.8"/>
    <x v="162"/>
    <n v="37.558"/>
    <n v="30.4"/>
    <x v="9"/>
    <x v="0"/>
    <s v="bûches chèvres 3x"/>
    <x v="2"/>
  </r>
  <r>
    <s v="ZFY771025"/>
    <s v="WG0845"/>
    <n v="1"/>
    <n v="49.57"/>
    <x v="309"/>
    <n v="59.483999999999995"/>
    <n v="34.020000000000003"/>
    <x v="13"/>
    <x v="5"/>
    <s v="Pendentif  "/>
    <x v="2"/>
  </r>
  <r>
    <s v="CVZ145492"/>
    <s v="HN7321"/>
    <n v="1"/>
    <n v="4.63"/>
    <x v="11"/>
    <n v="4.8846499999999997"/>
    <n v="3.61"/>
    <x v="8"/>
    <x v="3"/>
    <s v="Bière aromatisée"/>
    <x v="2"/>
  </r>
  <r>
    <s v="CVZ145492"/>
    <s v="WZ8289"/>
    <n v="1"/>
    <n v="55.91"/>
    <x v="310"/>
    <n v="67.091999999999999"/>
    <n v="31.29"/>
    <x v="5"/>
    <x v="1"/>
    <s v="Bibelot "/>
    <x v="2"/>
  </r>
  <r>
    <s v="CVZ145492"/>
    <s v="IP2351"/>
    <n v="4"/>
    <n v="39.799999999999997"/>
    <x v="79"/>
    <n v="162.54319999999998"/>
    <n v="130"/>
    <x v="18"/>
    <x v="6"/>
    <s v="paté en croûte aux olives 1kg"/>
    <x v="2"/>
  </r>
  <r>
    <s v="BQR361090"/>
    <s v="SC6672"/>
    <n v="1"/>
    <n v="32.700000000000003"/>
    <x v="311"/>
    <n v="39.24"/>
    <n v="26.24"/>
    <x v="23"/>
    <x v="2"/>
    <s v="Lot t-shirt enfant"/>
    <x v="0"/>
  </r>
  <r>
    <s v="BQR361090"/>
    <s v="AZ3515"/>
    <n v="5"/>
    <n v="2.7"/>
    <x v="62"/>
    <n v="14.2425"/>
    <n v="9.5"/>
    <x v="0"/>
    <x v="0"/>
    <s v="pain de campagne"/>
    <x v="0"/>
  </r>
  <r>
    <s v="BQR361090"/>
    <s v="MS3255"/>
    <n v="5"/>
    <n v="21"/>
    <x v="312"/>
    <n v="115.50000000000001"/>
    <n v="82.5"/>
    <x v="6"/>
    <x v="4"/>
    <s v="crème visage lait de chèvre"/>
    <x v="0"/>
  </r>
  <r>
    <s v="CQF919984"/>
    <s v="NK6855"/>
    <n v="4"/>
    <n v="48.64"/>
    <x v="104"/>
    <n v="233.47199999999998"/>
    <n v="135.28"/>
    <x v="16"/>
    <x v="2"/>
    <s v="Sandales"/>
    <x v="3"/>
  </r>
  <r>
    <s v="KQF573866"/>
    <s v="EP5042"/>
    <n v="4"/>
    <n v="3.84"/>
    <x v="70"/>
    <n v="16.204799999999999"/>
    <n v="12.64"/>
    <x v="19"/>
    <x v="3"/>
    <s v="Bière blonde"/>
    <x v="1"/>
  </r>
  <r>
    <s v="KQF573866"/>
    <s v="XE1989"/>
    <n v="5"/>
    <n v="63.76"/>
    <x v="190"/>
    <n v="382.56"/>
    <n v="220.25"/>
    <x v="16"/>
    <x v="2"/>
    <s v="Chemise manche longue"/>
    <x v="1"/>
  </r>
  <r>
    <s v="KQF573866"/>
    <s v="GA8954"/>
    <n v="1"/>
    <n v="3.84"/>
    <x v="141"/>
    <n v="3.9206399999999997"/>
    <n v="3.23"/>
    <x v="25"/>
    <x v="6"/>
    <s v="Saucisson sanglier"/>
    <x v="1"/>
  </r>
  <r>
    <s v="KQF573866"/>
    <s v="QV6453"/>
    <n v="5"/>
    <n v="24.85"/>
    <x v="78"/>
    <n v="149.1"/>
    <n v="112.6"/>
    <x v="16"/>
    <x v="2"/>
    <s v="Short enfant"/>
    <x v="1"/>
  </r>
  <r>
    <s v="KQF573866"/>
    <s v="ET5273"/>
    <n v="4"/>
    <n v="37.54"/>
    <x v="308"/>
    <n v="158.41879999999998"/>
    <n v="99.28"/>
    <x v="5"/>
    <x v="3"/>
    <s v="Liqueur"/>
    <x v="1"/>
  </r>
  <r>
    <s v="VJD012872"/>
    <s v="JY8988"/>
    <n v="1"/>
    <n v="7.86"/>
    <x v="271"/>
    <n v="8.0250599999999999"/>
    <n v="5.22"/>
    <x v="12"/>
    <x v="6"/>
    <s v="Saucisson sanglier"/>
    <x v="3"/>
  </r>
  <r>
    <s v="VJD012872"/>
    <s v="UZ9939"/>
    <n v="5"/>
    <n v="3.54"/>
    <x v="313"/>
    <n v="18.673499999999997"/>
    <n v="10.600000000000001"/>
    <x v="19"/>
    <x v="3"/>
    <s v="Bière ambrée"/>
    <x v="3"/>
  </r>
  <r>
    <s v="VJD012872"/>
    <s v="AZ3515"/>
    <n v="5"/>
    <n v="2.7"/>
    <x v="62"/>
    <n v="14.2425"/>
    <n v="9.5"/>
    <x v="0"/>
    <x v="0"/>
    <s v="pain de campagne"/>
    <x v="3"/>
  </r>
  <r>
    <s v="VJD012872"/>
    <s v="VN9380"/>
    <n v="4"/>
    <n v="6.17"/>
    <x v="27"/>
    <n v="26.037399999999998"/>
    <n v="17.12"/>
    <x v="15"/>
    <x v="3"/>
    <s v="Bière brune"/>
    <x v="3"/>
  </r>
  <r>
    <s v="KPV444747"/>
    <s v="FY4006"/>
    <n v="5"/>
    <n v="6.74"/>
    <x v="257"/>
    <n v="34.407699999999998"/>
    <n v="20.7"/>
    <x v="19"/>
    <x v="6"/>
    <s v="Saucisson aux cèpes"/>
    <x v="2"/>
  </r>
  <r>
    <s v="KPV444747"/>
    <s v="EP5042"/>
    <n v="4"/>
    <n v="3.84"/>
    <x v="70"/>
    <n v="16.204799999999999"/>
    <n v="12.64"/>
    <x v="19"/>
    <x v="3"/>
    <s v="Bière blonde"/>
    <x v="2"/>
  </r>
  <r>
    <s v="KPV444747"/>
    <s v="LW5395"/>
    <n v="3"/>
    <n v="34.25"/>
    <x v="314"/>
    <n v="123.3"/>
    <n v="70.17"/>
    <x v="23"/>
    <x v="2"/>
    <s v="Jupe longue"/>
    <x v="2"/>
  </r>
  <r>
    <s v="VSE628527"/>
    <s v="VD0984"/>
    <n v="4"/>
    <n v="59.5"/>
    <x v="315"/>
    <n v="251.08999999999997"/>
    <n v="180"/>
    <x v="22"/>
    <x v="3"/>
    <s v="Champagne millesime 2020"/>
    <x v="1"/>
  </r>
  <r>
    <s v="VSE628527"/>
    <s v="AL0918"/>
    <n v="4"/>
    <n v="27.99"/>
    <x v="176"/>
    <n v="134.35199999999998"/>
    <n v="91.88"/>
    <x v="11"/>
    <x v="2"/>
    <s v="Tongue"/>
    <x v="1"/>
  </r>
  <r>
    <s v="EHB967867"/>
    <s v="FM5364"/>
    <n v="4"/>
    <n v="17.8"/>
    <x v="154"/>
    <n v="75.116"/>
    <n v="60.8"/>
    <x v="9"/>
    <x v="0"/>
    <s v="bûches chèvres 3x"/>
    <x v="1"/>
  </r>
  <r>
    <s v="EHB967867"/>
    <s v="QX6357"/>
    <n v="4"/>
    <n v="30.49"/>
    <x v="58"/>
    <n v="146.35199999999998"/>
    <n v="86.64"/>
    <x v="19"/>
    <x v="5"/>
    <s v="Anneau "/>
    <x v="1"/>
  </r>
  <r>
    <s v="EHB967867"/>
    <s v="GI7193"/>
    <n v="2"/>
    <n v="135.80000000000001"/>
    <x v="316"/>
    <n v="325.92"/>
    <n v="176.44"/>
    <x v="4"/>
    <x v="2"/>
    <s v="Manteau "/>
    <x v="1"/>
  </r>
  <r>
    <s v="EHB967867"/>
    <s v="LD2341"/>
    <n v="4"/>
    <n v="12.5"/>
    <x v="166"/>
    <n v="51.05"/>
    <n v="23.6"/>
    <x v="14"/>
    <x v="6"/>
    <s v="Maigret canard sec"/>
    <x v="1"/>
  </r>
  <r>
    <s v="EHB967867"/>
    <s v="GA1173"/>
    <n v="1"/>
    <n v="32.72"/>
    <x v="96"/>
    <n v="39.263999999999996"/>
    <n v="29.07"/>
    <x v="20"/>
    <x v="5"/>
    <s v="Anneau "/>
    <x v="1"/>
  </r>
  <r>
    <s v="WQD108137"/>
    <s v="ZR2456"/>
    <n v="3"/>
    <n v="8"/>
    <x v="55"/>
    <n v="24.503999999999998"/>
    <n v="21"/>
    <x v="18"/>
    <x v="6"/>
    <s v="paté en croûte 2/3 pers"/>
    <x v="0"/>
  </r>
  <r>
    <s v="WQD108137"/>
    <s v="PO0521"/>
    <n v="4"/>
    <n v="57.71"/>
    <x v="139"/>
    <n v="277.00799999999998"/>
    <n v="194.96"/>
    <x v="23"/>
    <x v="2"/>
    <s v="Jupe courte"/>
    <x v="0"/>
  </r>
  <r>
    <s v="HTJ919637"/>
    <s v="VQ5987"/>
    <n v="2"/>
    <n v="10.73"/>
    <x v="273"/>
    <n v="22.6403"/>
    <n v="13.66"/>
    <x v="2"/>
    <x v="0"/>
    <s v="Soupe courges"/>
    <x v="2"/>
  </r>
  <r>
    <s v="HTJ919637"/>
    <s v="CD6525"/>
    <n v="4"/>
    <n v="6.1"/>
    <x v="6"/>
    <n v="26.84"/>
    <n v="16.399999999999999"/>
    <x v="6"/>
    <x v="4"/>
    <s v="savons au lait d'anesse"/>
    <x v="2"/>
  </r>
  <r>
    <s v="HTJ919637"/>
    <s v="VD0984"/>
    <n v="1"/>
    <n v="59.5"/>
    <x v="59"/>
    <n v="62.772499999999994"/>
    <n v="45"/>
    <x v="22"/>
    <x v="3"/>
    <s v="Champagne millesime 2020"/>
    <x v="2"/>
  </r>
  <r>
    <s v="HTJ919637"/>
    <s v="HL2519"/>
    <n v="4"/>
    <n v="53.04"/>
    <x v="317"/>
    <n v="254.59199999999998"/>
    <n v="123.16"/>
    <x v="4"/>
    <x v="2"/>
    <s v="Jupe longue"/>
    <x v="2"/>
  </r>
  <r>
    <s v="ZJB095217"/>
    <s v="PQ9332"/>
    <n v="5"/>
    <n v="41.89"/>
    <x v="80"/>
    <n v="251.33999999999997"/>
    <n v="177.25"/>
    <x v="16"/>
    <x v="2"/>
    <s v="Pantalon mi-long"/>
    <x v="2"/>
  </r>
  <r>
    <s v="ZJB095217"/>
    <s v="HB2473"/>
    <n v="1"/>
    <n v="31.1"/>
    <x v="111"/>
    <n v="37.32"/>
    <n v="26.24"/>
    <x v="11"/>
    <x v="2"/>
    <s v="Chemise manche longue"/>
    <x v="2"/>
  </r>
  <r>
    <s v="ZJB095217"/>
    <s v="PQ9332"/>
    <n v="2"/>
    <n v="41.89"/>
    <x v="318"/>
    <n v="100.536"/>
    <n v="70.900000000000006"/>
    <x v="16"/>
    <x v="2"/>
    <s v="Pantalon mi-long"/>
    <x v="2"/>
  </r>
  <r>
    <s v="ZJB095217"/>
    <s v="HY8653"/>
    <n v="1"/>
    <n v="5"/>
    <x v="174"/>
    <n v="5.2749999999999995"/>
    <n v="4.5"/>
    <x v="18"/>
    <x v="0"/>
    <s v="confiture pomme 250gr"/>
    <x v="2"/>
  </r>
  <r>
    <s v="HOU359359"/>
    <s v="LA4261"/>
    <n v="4"/>
    <n v="3.33"/>
    <x v="28"/>
    <n v="14.0526"/>
    <n v="12.04"/>
    <x v="10"/>
    <x v="0"/>
    <s v="Confiture fraise"/>
    <x v="0"/>
  </r>
  <r>
    <s v="HOU359359"/>
    <s v="HU9665"/>
    <n v="2"/>
    <n v="9.59"/>
    <x v="319"/>
    <n v="20.2349"/>
    <n v="11.08"/>
    <x v="27"/>
    <x v="0"/>
    <s v="Confiture fraise"/>
    <x v="0"/>
  </r>
  <r>
    <s v="FKS016370"/>
    <s v="ME1301"/>
    <n v="5"/>
    <n v="9.67"/>
    <x v="320"/>
    <n v="51.009250000000002"/>
    <n v="36.150000000000006"/>
    <x v="2"/>
    <x v="0"/>
    <s v="Soupe légumes"/>
    <x v="0"/>
  </r>
  <r>
    <s v="FKS016370"/>
    <s v="VF4574"/>
    <n v="3"/>
    <n v="22.3"/>
    <x v="269"/>
    <n v="80.28"/>
    <n v="47.400000000000006"/>
    <x v="22"/>
    <x v="1"/>
    <s v="verres champagne x6"/>
    <x v="0"/>
  </r>
  <r>
    <s v="FKS016370"/>
    <s v="NK6855"/>
    <n v="5"/>
    <n v="48.64"/>
    <x v="195"/>
    <n v="291.83999999999997"/>
    <n v="169.1"/>
    <x v="16"/>
    <x v="2"/>
    <s v="Sandales"/>
    <x v="0"/>
  </r>
  <r>
    <s v="FKS016370"/>
    <s v="AU1350"/>
    <n v="1"/>
    <n v="4.25"/>
    <x v="224"/>
    <n v="4.4837499999999997"/>
    <n v="3.18"/>
    <x v="19"/>
    <x v="3"/>
    <s v="Bière aromatisée"/>
    <x v="0"/>
  </r>
  <r>
    <s v="FKS016370"/>
    <s v="UC1687"/>
    <n v="3"/>
    <n v="80.03"/>
    <x v="144"/>
    <n v="288.108"/>
    <n v="140.28"/>
    <x v="4"/>
    <x v="2"/>
    <s v="Robe longue"/>
    <x v="0"/>
  </r>
  <r>
    <s v="ADE243446"/>
    <s v="NY6345"/>
    <n v="2"/>
    <n v="25.3"/>
    <x v="321"/>
    <n v="53.382999999999996"/>
    <n v="40.799999999999997"/>
    <x v="22"/>
    <x v="3"/>
    <s v="champagne brut"/>
    <x v="2"/>
  </r>
  <r>
    <s v="IHC648489"/>
    <s v="CB2063"/>
    <n v="4"/>
    <n v="28.15"/>
    <x v="71"/>
    <n v="135.11999999999998"/>
    <n v="97"/>
    <x v="1"/>
    <x v="2"/>
    <s v="Short enfant"/>
    <x v="0"/>
  </r>
  <r>
    <s v="RUY611832"/>
    <s v="NY6345"/>
    <n v="2"/>
    <n v="25.3"/>
    <x v="321"/>
    <n v="53.382999999999996"/>
    <n v="40.799999999999997"/>
    <x v="22"/>
    <x v="3"/>
    <s v="champagne brut"/>
    <x v="2"/>
  </r>
  <r>
    <s v="RUY611832"/>
    <s v="HL2519"/>
    <n v="5"/>
    <n v="53.04"/>
    <x v="322"/>
    <n v="318.23999999999995"/>
    <n v="153.94999999999999"/>
    <x v="4"/>
    <x v="2"/>
    <s v="Jupe longue"/>
    <x v="2"/>
  </r>
  <r>
    <s v="RUY611832"/>
    <s v="GH8795"/>
    <n v="5"/>
    <n v="8"/>
    <x v="240"/>
    <n v="42.199999999999996"/>
    <n v="32.5"/>
    <x v="9"/>
    <x v="0"/>
    <s v="confiture pomme 500gr"/>
    <x v="2"/>
  </r>
  <r>
    <s v="RUY611832"/>
    <s v="NY6345"/>
    <n v="1"/>
    <n v="25.3"/>
    <x v="323"/>
    <n v="26.691499999999998"/>
    <n v="20.399999999999999"/>
    <x v="22"/>
    <x v="3"/>
    <s v="champagne brut"/>
    <x v="2"/>
  </r>
  <r>
    <s v="VUJ442783"/>
    <s v="XQ5338"/>
    <n v="2"/>
    <n v="9.27"/>
    <x v="324"/>
    <n v="19.559699999999999"/>
    <n v="16"/>
    <x v="2"/>
    <x v="0"/>
    <s v="Soupe légumes"/>
    <x v="2"/>
  </r>
  <r>
    <s v="FQY786868"/>
    <s v="PZ0135"/>
    <n v="5"/>
    <n v="35.869999999999997"/>
    <x v="172"/>
    <n v="215.22"/>
    <n v="107.05"/>
    <x v="23"/>
    <x v="2"/>
    <s v="Bermuda "/>
    <x v="3"/>
  </r>
  <r>
    <s v="FQY786868"/>
    <s v="AZ3515"/>
    <n v="4"/>
    <n v="2.7"/>
    <x v="0"/>
    <n v="11.394"/>
    <n v="7.6"/>
    <x v="0"/>
    <x v="0"/>
    <s v="pain de campagne"/>
    <x v="3"/>
  </r>
  <r>
    <s v="FQY786868"/>
    <s v="QE1256"/>
    <n v="1"/>
    <n v="4.7"/>
    <x v="325"/>
    <n v="4.9584999999999999"/>
    <n v="3.8"/>
    <x v="3"/>
    <x v="0"/>
    <s v="jus pomme 1l"/>
    <x v="3"/>
  </r>
  <r>
    <s v="FQY786868"/>
    <s v="DS8925"/>
    <n v="3"/>
    <n v="5.19"/>
    <x v="210"/>
    <n v="16.426349999999999"/>
    <n v="13.71"/>
    <x v="5"/>
    <x v="3"/>
    <s v="Bière blanche"/>
    <x v="3"/>
  </r>
  <r>
    <s v="EKU004209"/>
    <s v="WG0845"/>
    <n v="5"/>
    <n v="49.57"/>
    <x v="326"/>
    <n v="297.41999999999996"/>
    <n v="170.10000000000002"/>
    <x v="13"/>
    <x v="5"/>
    <s v="Pendentif  "/>
    <x v="2"/>
  </r>
  <r>
    <s v="EKU004209"/>
    <s v="AU1350"/>
    <n v="3"/>
    <n v="4.25"/>
    <x v="327"/>
    <n v="13.45125"/>
    <n v="9.5400000000000009"/>
    <x v="19"/>
    <x v="3"/>
    <s v="Bière aromatisée"/>
    <x v="2"/>
  </r>
  <r>
    <s v="EKU004209"/>
    <s v="PO0521"/>
    <n v="1"/>
    <n v="57.71"/>
    <x v="328"/>
    <n v="69.251999999999995"/>
    <n v="48.74"/>
    <x v="23"/>
    <x v="2"/>
    <s v="Jupe courte"/>
    <x v="2"/>
  </r>
  <r>
    <s v="EKU004209"/>
    <s v="TB4412"/>
    <n v="4"/>
    <n v="32.43"/>
    <x v="72"/>
    <n v="155.66399999999999"/>
    <n v="103.92"/>
    <x v="1"/>
    <x v="1"/>
    <s v="Tapis salon"/>
    <x v="2"/>
  </r>
  <r>
    <s v="UKB096449"/>
    <s v="ZM3490"/>
    <n v="4"/>
    <n v="29.58"/>
    <x v="15"/>
    <n v="124.82759999999999"/>
    <n v="79.599999999999994"/>
    <x v="10"/>
    <x v="0"/>
    <s v="Panier légumes"/>
    <x v="2"/>
  </r>
  <r>
    <s v="UKB096449"/>
    <s v="XS7442"/>
    <n v="2"/>
    <n v="29.87"/>
    <x v="35"/>
    <n v="71.688000000000002"/>
    <n v="33.46"/>
    <x v="17"/>
    <x v="5"/>
    <s v="Bracelet"/>
    <x v="2"/>
  </r>
  <r>
    <s v="UKB096449"/>
    <s v="AC5463"/>
    <n v="5"/>
    <n v="13.57"/>
    <x v="299"/>
    <n v="81.419999999999987"/>
    <n v="41.25"/>
    <x v="14"/>
    <x v="1"/>
    <s v="canard sculpé bois"/>
    <x v="2"/>
  </r>
  <r>
    <s v="LFU007537"/>
    <s v="ZI4971"/>
    <n v="3"/>
    <n v="36.229999999999997"/>
    <x v="329"/>
    <n v="130.428"/>
    <n v="91.59"/>
    <x v="28"/>
    <x v="2"/>
    <s v="Robe longue"/>
    <x v="3"/>
  </r>
  <r>
    <s v="LFU007537"/>
    <s v="AU1350"/>
    <n v="1"/>
    <n v="4.25"/>
    <x v="224"/>
    <n v="4.4837499999999997"/>
    <n v="3.18"/>
    <x v="19"/>
    <x v="3"/>
    <s v="Bière aromatisée"/>
    <x v="3"/>
  </r>
  <r>
    <s v="LFU007537"/>
    <s v="GD3562"/>
    <n v="3"/>
    <n v="9.2899999999999991"/>
    <x v="294"/>
    <n v="28.455269999999995"/>
    <n v="15.899999999999999"/>
    <x v="21"/>
    <x v="6"/>
    <s v="Saucisson aux cèpes"/>
    <x v="3"/>
  </r>
  <r>
    <s v="MLD992629"/>
    <s v="HL2519"/>
    <n v="5"/>
    <n v="53.04"/>
    <x v="322"/>
    <n v="318.23999999999995"/>
    <n v="153.94999999999999"/>
    <x v="4"/>
    <x v="2"/>
    <s v="Jupe longue"/>
    <x v="1"/>
  </r>
  <r>
    <s v="HZM028308"/>
    <s v="UA6280"/>
    <n v="5"/>
    <n v="33.71"/>
    <x v="330"/>
    <n v="202.26000000000002"/>
    <n v="110.8"/>
    <x v="4"/>
    <x v="2"/>
    <s v="Lot t-shirt enfant"/>
    <x v="0"/>
  </r>
  <r>
    <s v="HZM028308"/>
    <s v="AZ3515"/>
    <n v="2"/>
    <n v="2.7"/>
    <x v="63"/>
    <n v="5.6970000000000001"/>
    <n v="3.8"/>
    <x v="0"/>
    <x v="0"/>
    <s v="pain de campagne"/>
    <x v="0"/>
  </r>
  <r>
    <s v="HZM028308"/>
    <s v="LZ1420"/>
    <n v="3"/>
    <n v="5.32"/>
    <x v="331"/>
    <n v="16.837800000000001"/>
    <n v="10.379999999999999"/>
    <x v="5"/>
    <x v="3"/>
    <s v="Bière blonde"/>
    <x v="0"/>
  </r>
  <r>
    <s v="HZM028308"/>
    <s v="GI7193"/>
    <n v="5"/>
    <n v="135.80000000000001"/>
    <x v="332"/>
    <n v="814.8"/>
    <n v="441.1"/>
    <x v="4"/>
    <x v="2"/>
    <s v="Manteau "/>
    <x v="0"/>
  </r>
  <r>
    <s v="FZO093326"/>
    <s v="VF4574"/>
    <n v="2"/>
    <n v="22.3"/>
    <x v="183"/>
    <n v="53.52"/>
    <n v="31.6"/>
    <x v="22"/>
    <x v="1"/>
    <s v="verres champagne x6"/>
    <x v="0"/>
  </r>
  <r>
    <s v="FZO093326"/>
    <s v="CA1454"/>
    <n v="3"/>
    <n v="13"/>
    <x v="147"/>
    <n v="41.144999999999996"/>
    <n v="31.5"/>
    <x v="26"/>
    <x v="0"/>
    <s v="tomme chèvre bio"/>
    <x v="0"/>
  </r>
  <r>
    <s v="FZO093326"/>
    <s v="SC6672"/>
    <n v="3"/>
    <n v="32.700000000000003"/>
    <x v="333"/>
    <n v="117.72"/>
    <n v="78.72"/>
    <x v="23"/>
    <x v="2"/>
    <s v="Lot t-shirt enfant"/>
    <x v="0"/>
  </r>
  <r>
    <s v="KHE446108"/>
    <s v="ME1301"/>
    <n v="2"/>
    <n v="9.67"/>
    <x v="334"/>
    <n v="20.403699999999997"/>
    <n v="14.46"/>
    <x v="2"/>
    <x v="0"/>
    <s v="Soupe légumes"/>
    <x v="2"/>
  </r>
  <r>
    <s v="KHE446108"/>
    <s v="TB4412"/>
    <n v="4"/>
    <n v="32.43"/>
    <x v="72"/>
    <n v="155.66399999999999"/>
    <n v="103.92"/>
    <x v="1"/>
    <x v="1"/>
    <s v="Tapis salon"/>
    <x v="2"/>
  </r>
  <r>
    <s v="KHE446108"/>
    <s v="CA3614"/>
    <n v="2"/>
    <n v="25"/>
    <x v="166"/>
    <n v="52.75"/>
    <n v="45"/>
    <x v="26"/>
    <x v="0"/>
    <s v="Yaourt chèvre 1kg"/>
    <x v="2"/>
  </r>
  <r>
    <s v="KHE446108"/>
    <s v="AL0918"/>
    <n v="1"/>
    <n v="27.99"/>
    <x v="122"/>
    <n v="33.587999999999994"/>
    <n v="22.97"/>
    <x v="11"/>
    <x v="2"/>
    <s v="Tongue"/>
    <x v="2"/>
  </r>
  <r>
    <s v="KHE446108"/>
    <s v="GA1173"/>
    <n v="3"/>
    <n v="32.72"/>
    <x v="246"/>
    <n v="117.79199999999999"/>
    <n v="87.210000000000008"/>
    <x v="20"/>
    <x v="5"/>
    <s v="Anneau "/>
    <x v="2"/>
  </r>
  <r>
    <s v="ZJF733890"/>
    <s v="CN9706"/>
    <n v="3"/>
    <n v="14.78"/>
    <x v="105"/>
    <n v="46.778699999999994"/>
    <n v="32.79"/>
    <x v="2"/>
    <x v="0"/>
    <s v="Gelée royale "/>
    <x v="2"/>
  </r>
  <r>
    <s v="ZJF733890"/>
    <s v="GI7193"/>
    <n v="2"/>
    <n v="135.80000000000001"/>
    <x v="316"/>
    <n v="325.92"/>
    <n v="176.44"/>
    <x v="4"/>
    <x v="2"/>
    <s v="Manteau "/>
    <x v="2"/>
  </r>
  <r>
    <s v="OBC826213"/>
    <s v="GO2012"/>
    <n v="4"/>
    <n v="8.84"/>
    <x v="335"/>
    <n v="37.3048"/>
    <n v="21.52"/>
    <x v="2"/>
    <x v="0"/>
    <s v="Miel de montagne"/>
    <x v="0"/>
  </r>
  <r>
    <s v="OBC826213"/>
    <s v="ME1301"/>
    <n v="5"/>
    <n v="9.67"/>
    <x v="320"/>
    <n v="51.009250000000002"/>
    <n v="36.150000000000006"/>
    <x v="2"/>
    <x v="0"/>
    <s v="Soupe légumes"/>
    <x v="0"/>
  </r>
  <r>
    <s v="OBC826213"/>
    <s v="UZ9939"/>
    <n v="2"/>
    <n v="3.54"/>
    <x v="336"/>
    <n v="7.4693999999999994"/>
    <n v="4.24"/>
    <x v="19"/>
    <x v="3"/>
    <s v="Bière ambrée"/>
    <x v="0"/>
  </r>
  <r>
    <s v="OBC826213"/>
    <s v="CA1454"/>
    <n v="4"/>
    <n v="13"/>
    <x v="173"/>
    <n v="54.86"/>
    <n v="42"/>
    <x v="26"/>
    <x v="0"/>
    <s v="tomme chèvre bio"/>
    <x v="0"/>
  </r>
  <r>
    <s v="GHJ386331"/>
    <s v="AU1350"/>
    <n v="1"/>
    <n v="4.25"/>
    <x v="224"/>
    <n v="4.4837499999999997"/>
    <n v="3.18"/>
    <x v="19"/>
    <x v="3"/>
    <s v="Bière aromatisée"/>
    <x v="0"/>
  </r>
  <r>
    <s v="GHJ386331"/>
    <s v="GA8954"/>
    <n v="2"/>
    <n v="3.84"/>
    <x v="232"/>
    <n v="7.8412799999999994"/>
    <n v="6.46"/>
    <x v="25"/>
    <x v="6"/>
    <s v="Saucisson sanglier"/>
    <x v="0"/>
  </r>
  <r>
    <s v="SDE286305"/>
    <s v="PZ0135"/>
    <n v="4"/>
    <n v="35.869999999999997"/>
    <x v="337"/>
    <n v="172.17599999999999"/>
    <n v="85.64"/>
    <x v="23"/>
    <x v="2"/>
    <s v="Bermuda "/>
    <x v="3"/>
  </r>
  <r>
    <s v="ONE433354"/>
    <s v="ET5273"/>
    <n v="3"/>
    <n v="37.54"/>
    <x v="189"/>
    <n v="118.8141"/>
    <n v="74.460000000000008"/>
    <x v="5"/>
    <x v="3"/>
    <s v="Liqueur"/>
    <x v="3"/>
  </r>
  <r>
    <s v="ONE433354"/>
    <s v="GI7193"/>
    <n v="5"/>
    <n v="135.80000000000001"/>
    <x v="332"/>
    <n v="814.8"/>
    <n v="441.1"/>
    <x v="4"/>
    <x v="2"/>
    <s v="Manteau "/>
    <x v="3"/>
  </r>
  <r>
    <s v="ONE433354"/>
    <s v="XA2294"/>
    <n v="2"/>
    <n v="6.96"/>
    <x v="235"/>
    <n v="14.685599999999999"/>
    <n v="9"/>
    <x v="7"/>
    <x v="0"/>
    <s v="Miel de montagne"/>
    <x v="3"/>
  </r>
  <r>
    <s v="ONE433354"/>
    <s v="GO2012"/>
    <n v="5"/>
    <n v="8.84"/>
    <x v="338"/>
    <n v="46.631"/>
    <n v="26.9"/>
    <x v="2"/>
    <x v="0"/>
    <s v="Miel de montagne"/>
    <x v="3"/>
  </r>
  <r>
    <s v="HXM290782"/>
    <s v="HU9665"/>
    <n v="5"/>
    <n v="9.59"/>
    <x v="95"/>
    <n v="50.587249999999997"/>
    <n v="27.7"/>
    <x v="27"/>
    <x v="0"/>
    <s v="Confiture fraise"/>
    <x v="2"/>
  </r>
  <r>
    <s v="VPS783782"/>
    <s v="GO0157"/>
    <n v="5"/>
    <n v="29.9"/>
    <x v="339"/>
    <n v="179.4"/>
    <n v="90.25"/>
    <x v="1"/>
    <x v="2"/>
    <s v="Chemise manche courte"/>
    <x v="1"/>
  </r>
  <r>
    <s v="VPS783782"/>
    <s v="DH6879"/>
    <n v="4"/>
    <n v="20.86"/>
    <x v="170"/>
    <n v="91.784000000000006"/>
    <n v="66.52"/>
    <x v="10"/>
    <x v="4"/>
    <s v="Crème hydratant"/>
    <x v="1"/>
  </r>
  <r>
    <s v="VPS783782"/>
    <s v="GD3562"/>
    <n v="4"/>
    <n v="9.2899999999999991"/>
    <x v="340"/>
    <n v="37.940359999999991"/>
    <n v="21.2"/>
    <x v="21"/>
    <x v="6"/>
    <s v="Saucisson aux cèpes"/>
    <x v="1"/>
  </r>
  <r>
    <s v="VPS783782"/>
    <s v="SA5878"/>
    <n v="5"/>
    <n v="59.95"/>
    <x v="66"/>
    <n v="316.23624999999998"/>
    <n v="233.2"/>
    <x v="24"/>
    <x v="3"/>
    <s v="Champagne blanc des blancs"/>
    <x v="1"/>
  </r>
  <r>
    <s v="VPS783782"/>
    <s v="RA1118"/>
    <n v="2"/>
    <n v="54.54"/>
    <x v="150"/>
    <n v="130.89599999999999"/>
    <n v="75.28"/>
    <x v="4"/>
    <x v="2"/>
    <s v="Jupe courte"/>
    <x v="1"/>
  </r>
  <r>
    <s v="HNB159808"/>
    <s v="UC1687"/>
    <n v="2"/>
    <n v="80.03"/>
    <x v="254"/>
    <n v="192.072"/>
    <n v="93.52"/>
    <x v="4"/>
    <x v="2"/>
    <s v="Robe longue"/>
    <x v="3"/>
  </r>
  <r>
    <s v="HNB159808"/>
    <s v="NQ3014"/>
    <n v="2"/>
    <n v="5.71"/>
    <x v="116"/>
    <n v="12.0481"/>
    <n v="8.5"/>
    <x v="8"/>
    <x v="3"/>
    <s v="Bière blonde IPA"/>
    <x v="3"/>
  </r>
  <r>
    <s v="HNB159808"/>
    <s v="XS7442"/>
    <n v="5"/>
    <n v="29.87"/>
    <x v="43"/>
    <n v="179.22"/>
    <n v="83.65"/>
    <x v="17"/>
    <x v="5"/>
    <s v="Bracelet"/>
    <x v="3"/>
  </r>
  <r>
    <s v="HNB159808"/>
    <s v="WU8699"/>
    <n v="5"/>
    <n v="47.85"/>
    <x v="40"/>
    <n v="252.40875"/>
    <n v="159.1"/>
    <x v="7"/>
    <x v="3"/>
    <s v="Champagne demi-sec"/>
    <x v="3"/>
  </r>
  <r>
    <s v="OVT586511"/>
    <s v="CD6525"/>
    <n v="2"/>
    <n v="6.1"/>
    <x v="298"/>
    <n v="13.42"/>
    <n v="8.1999999999999993"/>
    <x v="6"/>
    <x v="4"/>
    <s v="savons au lait d'anesse"/>
    <x v="3"/>
  </r>
  <r>
    <s v="OVT586511"/>
    <s v="VW3030"/>
    <n v="5"/>
    <n v="47.14"/>
    <x v="219"/>
    <n v="282.83999999999997"/>
    <n v="136.85"/>
    <x v="28"/>
    <x v="2"/>
    <s v="Jeans"/>
    <x v="3"/>
  </r>
  <r>
    <s v="OVT586511"/>
    <s v="CA1454"/>
    <n v="1"/>
    <n v="13"/>
    <x v="341"/>
    <n v="13.715"/>
    <n v="10.5"/>
    <x v="26"/>
    <x v="0"/>
    <s v="tomme chèvre bio"/>
    <x v="3"/>
  </r>
  <r>
    <s v="JVN621239"/>
    <s v="UC1687"/>
    <n v="2"/>
    <n v="80.03"/>
    <x v="254"/>
    <n v="192.072"/>
    <n v="93.52"/>
    <x v="4"/>
    <x v="2"/>
    <s v="Robe longue"/>
    <x v="0"/>
  </r>
  <r>
    <s v="JVN621239"/>
    <s v="XS7442"/>
    <n v="4"/>
    <n v="29.87"/>
    <x v="214"/>
    <n v="143.376"/>
    <n v="66.92"/>
    <x v="17"/>
    <x v="5"/>
    <s v="Bracelet"/>
    <x v="0"/>
  </r>
  <r>
    <s v="JVN621239"/>
    <s v="VN9380"/>
    <n v="1"/>
    <n v="6.17"/>
    <x v="77"/>
    <n v="6.5093499999999995"/>
    <n v="4.28"/>
    <x v="15"/>
    <x v="3"/>
    <s v="Bière brune"/>
    <x v="0"/>
  </r>
  <r>
    <s v="JVN621239"/>
    <s v="KR9047"/>
    <n v="3"/>
    <n v="32.26"/>
    <x v="129"/>
    <n v="116.136"/>
    <n v="54.480000000000004"/>
    <x v="4"/>
    <x v="2"/>
    <s v="Lot short enfant"/>
    <x v="0"/>
  </r>
  <r>
    <s v="LEW921769"/>
    <s v="WU8699"/>
    <n v="1"/>
    <n v="47.85"/>
    <x v="342"/>
    <n v="50.481749999999998"/>
    <n v="31.82"/>
    <x v="7"/>
    <x v="3"/>
    <s v="Champagne demi-sec"/>
    <x v="3"/>
  </r>
  <r>
    <s v="LEW921769"/>
    <s v="WU8699"/>
    <n v="5"/>
    <n v="47.85"/>
    <x v="40"/>
    <n v="252.40875"/>
    <n v="159.1"/>
    <x v="7"/>
    <x v="3"/>
    <s v="Champagne demi-sec"/>
    <x v="3"/>
  </r>
  <r>
    <s v="LEW921769"/>
    <s v="AZ1374"/>
    <n v="3"/>
    <n v="26.86"/>
    <x v="343"/>
    <n v="85.011899999999997"/>
    <n v="55.5"/>
    <x v="9"/>
    <x v="0"/>
    <s v="fromage chèvre frais 1kg"/>
    <x v="3"/>
  </r>
  <r>
    <s v="LEW921769"/>
    <s v="XA2294"/>
    <n v="1"/>
    <n v="6.96"/>
    <x v="344"/>
    <n v="7.3427999999999995"/>
    <n v="4.5"/>
    <x v="7"/>
    <x v="0"/>
    <s v="Miel de montagne"/>
    <x v="3"/>
  </r>
  <r>
    <s v="ZHO056978"/>
    <s v="HU9665"/>
    <n v="1"/>
    <n v="9.59"/>
    <x v="121"/>
    <n v="10.11745"/>
    <n v="5.54"/>
    <x v="27"/>
    <x v="0"/>
    <s v="Confiture fraise"/>
    <x v="2"/>
  </r>
  <r>
    <s v="ZHO056978"/>
    <s v="DS8925"/>
    <n v="5"/>
    <n v="5.19"/>
    <x v="230"/>
    <n v="27.37725"/>
    <n v="22.85"/>
    <x v="5"/>
    <x v="3"/>
    <s v="Bière blanche"/>
    <x v="2"/>
  </r>
  <r>
    <s v="ZHO056978"/>
    <s v="GA1173"/>
    <n v="2"/>
    <n v="32.72"/>
    <x v="48"/>
    <n v="78.527999999999992"/>
    <n v="58.14"/>
    <x v="20"/>
    <x v="5"/>
    <s v="Anneau "/>
    <x v="2"/>
  </r>
  <r>
    <s v="ZHO056978"/>
    <s v="MS3255"/>
    <n v="5"/>
    <n v="21"/>
    <x v="312"/>
    <n v="115.50000000000001"/>
    <n v="82.5"/>
    <x v="6"/>
    <x v="4"/>
    <s v="crème visage lait de chèvre"/>
    <x v="2"/>
  </r>
  <r>
    <s v="ZHO056978"/>
    <s v="QE1256"/>
    <n v="4"/>
    <n v="4.7"/>
    <x v="345"/>
    <n v="19.834"/>
    <n v="15.2"/>
    <x v="3"/>
    <x v="0"/>
    <s v="jus pomme 1l"/>
    <x v="2"/>
  </r>
  <r>
    <s v="TOY222465"/>
    <s v="VF4574"/>
    <n v="1"/>
    <n v="22.3"/>
    <x v="225"/>
    <n v="26.76"/>
    <n v="15.8"/>
    <x v="22"/>
    <x v="1"/>
    <s v="verres champagne x6"/>
    <x v="0"/>
  </r>
  <r>
    <s v="TOY222465"/>
    <s v="FO0406"/>
    <n v="4"/>
    <n v="4.47"/>
    <x v="207"/>
    <n v="18.255479999999999"/>
    <n v="12.16"/>
    <x v="19"/>
    <x v="6"/>
    <s v="Saucisson aux cèpes"/>
    <x v="0"/>
  </r>
  <r>
    <s v="TOY222465"/>
    <s v="AU1350"/>
    <n v="3"/>
    <n v="4.25"/>
    <x v="327"/>
    <n v="13.45125"/>
    <n v="9.5400000000000009"/>
    <x v="19"/>
    <x v="3"/>
    <s v="Bière aromatisée"/>
    <x v="0"/>
  </r>
  <r>
    <s v="TOY222465"/>
    <s v="FM5364"/>
    <n v="4"/>
    <n v="17.8"/>
    <x v="154"/>
    <n v="75.116"/>
    <n v="60.8"/>
    <x v="9"/>
    <x v="0"/>
    <s v="bûches chèvres 3x"/>
    <x v="0"/>
  </r>
  <r>
    <s v="TOY222465"/>
    <s v="JY8988"/>
    <n v="5"/>
    <n v="7.86"/>
    <x v="346"/>
    <n v="40.125300000000003"/>
    <n v="26.099999999999998"/>
    <x v="12"/>
    <x v="6"/>
    <s v="Saucisson sanglier"/>
    <x v="0"/>
  </r>
  <r>
    <s v="CEX391927"/>
    <s v="HN7321"/>
    <n v="1"/>
    <n v="4.63"/>
    <x v="11"/>
    <n v="4.8846499999999997"/>
    <n v="3.61"/>
    <x v="8"/>
    <x v="3"/>
    <s v="Bière aromatisée"/>
    <x v="3"/>
  </r>
  <r>
    <s v="CEX391927"/>
    <s v="HN7321"/>
    <n v="1"/>
    <n v="4.63"/>
    <x v="11"/>
    <n v="4.8846499999999997"/>
    <n v="3.61"/>
    <x v="8"/>
    <x v="3"/>
    <s v="Bière aromatisée"/>
    <x v="3"/>
  </r>
  <r>
    <s v="CEX391927"/>
    <s v="UP5610"/>
    <n v="2"/>
    <n v="45.04"/>
    <x v="186"/>
    <n v="95.034399999999991"/>
    <n v="60.18"/>
    <x v="8"/>
    <x v="3"/>
    <s v="Marc de champagne"/>
    <x v="3"/>
  </r>
  <r>
    <s v="CEX391927"/>
    <s v="AZ3515"/>
    <n v="3"/>
    <n v="2.7"/>
    <x v="81"/>
    <n v="8.5455000000000005"/>
    <n v="5.6999999999999993"/>
    <x v="0"/>
    <x v="0"/>
    <s v="pain de campagne"/>
    <x v="3"/>
  </r>
  <r>
    <s v="ALA868363"/>
    <s v="WU8699"/>
    <n v="3"/>
    <n v="47.85"/>
    <x v="347"/>
    <n v="151.44525000000002"/>
    <n v="95.460000000000008"/>
    <x v="7"/>
    <x v="3"/>
    <s v="Champagne demi-sec"/>
    <x v="3"/>
  </r>
  <r>
    <s v="ALA868363"/>
    <s v="BF1345"/>
    <n v="2"/>
    <n v="7.87"/>
    <x v="348"/>
    <n v="16.605699999999999"/>
    <n v="12.7"/>
    <x v="3"/>
    <x v="0"/>
    <s v="jus pomme 33cl x 6"/>
    <x v="3"/>
  </r>
  <r>
    <s v="LTB567766"/>
    <s v="HL2519"/>
    <n v="1"/>
    <n v="53.04"/>
    <x v="245"/>
    <n v="63.647999999999996"/>
    <n v="30.79"/>
    <x v="4"/>
    <x v="2"/>
    <s v="Jupe longue"/>
    <x v="3"/>
  </r>
  <r>
    <s v="LTB567766"/>
    <s v="AZ1374"/>
    <n v="1"/>
    <n v="26.86"/>
    <x v="127"/>
    <n v="28.337299999999999"/>
    <n v="18.5"/>
    <x v="9"/>
    <x v="0"/>
    <s v="fromage chèvre frais 1kg"/>
    <x v="3"/>
  </r>
  <r>
    <s v="LTB567766"/>
    <s v="GG5901"/>
    <n v="2"/>
    <n v="44.74"/>
    <x v="100"/>
    <n v="107.376"/>
    <n v="49.78"/>
    <x v="4"/>
    <x v="2"/>
    <s v="Bermuda "/>
    <x v="3"/>
  </r>
  <r>
    <s v="LTB567766"/>
    <s v="HL2519"/>
    <n v="5"/>
    <n v="53.04"/>
    <x v="322"/>
    <n v="318.23999999999995"/>
    <n v="153.94999999999999"/>
    <x v="4"/>
    <x v="2"/>
    <s v="Jupe longue"/>
    <x v="3"/>
  </r>
  <r>
    <s v="LTB567766"/>
    <s v="CB2063"/>
    <n v="5"/>
    <n v="28.15"/>
    <x v="184"/>
    <n v="168.9"/>
    <n v="121.25"/>
    <x v="1"/>
    <x v="2"/>
    <s v="Short enfant"/>
    <x v="3"/>
  </r>
  <r>
    <s v="AHM571192"/>
    <s v="LZ1420"/>
    <n v="1"/>
    <n v="5.32"/>
    <x v="292"/>
    <n v="5.6125999999999996"/>
    <n v="3.46"/>
    <x v="5"/>
    <x v="3"/>
    <s v="Bière blonde"/>
    <x v="1"/>
  </r>
  <r>
    <s v="AHM571192"/>
    <s v="IP2351"/>
    <n v="5"/>
    <n v="39.799999999999997"/>
    <x v="349"/>
    <n v="203.17899999999997"/>
    <n v="162.5"/>
    <x v="18"/>
    <x v="6"/>
    <s v="paté en croûte aux olives 1kg"/>
    <x v="1"/>
  </r>
  <r>
    <s v="KDC596750"/>
    <s v="UP5610"/>
    <n v="1"/>
    <n v="45.04"/>
    <x v="350"/>
    <n v="47.517199999999995"/>
    <n v="30.09"/>
    <x v="8"/>
    <x v="3"/>
    <s v="Marc de champagne"/>
    <x v="2"/>
  </r>
  <r>
    <s v="JEQ033306"/>
    <s v="AL0918"/>
    <n v="3"/>
    <n v="27.99"/>
    <x v="351"/>
    <n v="100.764"/>
    <n v="68.91"/>
    <x v="11"/>
    <x v="2"/>
    <s v="Tongue"/>
    <x v="0"/>
  </r>
  <r>
    <s v="JEQ033306"/>
    <s v="CA3614"/>
    <n v="1"/>
    <n v="25"/>
    <x v="74"/>
    <n v="26.375"/>
    <n v="22.5"/>
    <x v="26"/>
    <x v="0"/>
    <s v="Yaourt chèvre 1kg"/>
    <x v="0"/>
  </r>
  <r>
    <s v="JEQ033306"/>
    <s v="LW5395"/>
    <n v="5"/>
    <n v="34.25"/>
    <x v="99"/>
    <n v="205.5"/>
    <n v="116.95"/>
    <x v="23"/>
    <x v="2"/>
    <s v="Jupe longue"/>
    <x v="0"/>
  </r>
  <r>
    <s v="STV539450"/>
    <s v="UZ9939"/>
    <n v="4"/>
    <n v="3.54"/>
    <x v="199"/>
    <n v="14.938799999999999"/>
    <n v="8.48"/>
    <x v="19"/>
    <x v="3"/>
    <s v="Bière ambrée"/>
    <x v="0"/>
  </r>
  <r>
    <s v="STV539450"/>
    <s v="LZ1420"/>
    <n v="5"/>
    <n v="5.32"/>
    <x v="352"/>
    <n v="28.062999999999999"/>
    <n v="17.3"/>
    <x v="5"/>
    <x v="3"/>
    <s v="Bière blonde"/>
    <x v="0"/>
  </r>
  <r>
    <s v="STV539450"/>
    <s v="ZR7792"/>
    <n v="1"/>
    <n v="29.35"/>
    <x v="353"/>
    <n v="30.96425"/>
    <n v="17.600000000000001"/>
    <x v="21"/>
    <x v="0"/>
    <s v="Panier légumes"/>
    <x v="0"/>
  </r>
  <r>
    <s v="SSF299160"/>
    <s v="GO0157"/>
    <n v="2"/>
    <n v="29.9"/>
    <x v="234"/>
    <n v="71.759999999999991"/>
    <n v="36.1"/>
    <x v="1"/>
    <x v="2"/>
    <s v="Chemise manche courte"/>
    <x v="2"/>
  </r>
  <r>
    <s v="ODF424266"/>
    <s v="HB2473"/>
    <n v="4"/>
    <n v="31.1"/>
    <x v="152"/>
    <n v="149.28"/>
    <n v="104.96"/>
    <x v="11"/>
    <x v="2"/>
    <s v="Chemise manche longue"/>
    <x v="1"/>
  </r>
  <r>
    <s v="ODF424266"/>
    <s v="BF1345"/>
    <n v="3"/>
    <n v="7.87"/>
    <x v="354"/>
    <n v="24.908549999999998"/>
    <n v="19.049999999999997"/>
    <x v="3"/>
    <x v="0"/>
    <s v="jus pomme 33cl x 6"/>
    <x v="1"/>
  </r>
  <r>
    <s v="ODF424266"/>
    <s v="CB2102"/>
    <n v="4"/>
    <n v="8.33"/>
    <x v="131"/>
    <n v="35.1526"/>
    <n v="26.96"/>
    <x v="7"/>
    <x v="0"/>
    <s v="Miel de montagne"/>
    <x v="1"/>
  </r>
  <r>
    <s v="VHS370321"/>
    <s v="GO2012"/>
    <n v="3"/>
    <n v="8.84"/>
    <x v="9"/>
    <n v="27.978599999999997"/>
    <n v="16.14"/>
    <x v="2"/>
    <x v="0"/>
    <s v="Miel de montagne"/>
    <x v="2"/>
  </r>
  <r>
    <s v="USV792926"/>
    <s v="HY8653"/>
    <n v="4"/>
    <n v="5"/>
    <x v="19"/>
    <n v="21.099999999999998"/>
    <n v="18"/>
    <x v="18"/>
    <x v="0"/>
    <s v="confiture pomme 250gr"/>
    <x v="2"/>
  </r>
  <r>
    <s v="USV792926"/>
    <s v="LD2341"/>
    <n v="2"/>
    <n v="12.5"/>
    <x v="74"/>
    <n v="25.524999999999999"/>
    <n v="11.8"/>
    <x v="14"/>
    <x v="6"/>
    <s v="Maigret canard sec"/>
    <x v="2"/>
  </r>
  <r>
    <s v="USV792926"/>
    <s v="AU1350"/>
    <n v="2"/>
    <n v="4.25"/>
    <x v="261"/>
    <n v="8.9674999999999994"/>
    <n v="6.36"/>
    <x v="19"/>
    <x v="3"/>
    <s v="Bière aromatisée"/>
    <x v="2"/>
  </r>
  <r>
    <s v="RUW108313"/>
    <s v="WU8699"/>
    <n v="5"/>
    <n v="47.85"/>
    <x v="40"/>
    <n v="252.40875"/>
    <n v="159.1"/>
    <x v="7"/>
    <x v="3"/>
    <s v="Champagne demi-sec"/>
    <x v="0"/>
  </r>
  <r>
    <s v="RUW108313"/>
    <s v="UA6280"/>
    <n v="2"/>
    <n v="33.71"/>
    <x v="355"/>
    <n v="80.903999999999996"/>
    <n v="44.32"/>
    <x v="4"/>
    <x v="2"/>
    <s v="Lot t-shirt enfant"/>
    <x v="0"/>
  </r>
  <r>
    <s v="RUW108313"/>
    <s v="RM1974"/>
    <n v="4"/>
    <n v="112.39"/>
    <x v="8"/>
    <n v="539.47199999999998"/>
    <n v="374.84"/>
    <x v="1"/>
    <x v="2"/>
    <s v="Manteau "/>
    <x v="0"/>
  </r>
  <r>
    <s v="RUW108313"/>
    <s v="DS8925"/>
    <n v="4"/>
    <n v="5.19"/>
    <x v="13"/>
    <n v="21.901800000000001"/>
    <n v="18.28"/>
    <x v="5"/>
    <x v="3"/>
    <s v="Bière blanche"/>
    <x v="0"/>
  </r>
  <r>
    <s v="RUW108313"/>
    <s v="LZ1420"/>
    <n v="5"/>
    <n v="5.32"/>
    <x v="352"/>
    <n v="28.062999999999999"/>
    <n v="17.3"/>
    <x v="5"/>
    <x v="3"/>
    <s v="Bière blonde"/>
    <x v="0"/>
  </r>
  <r>
    <s v="GIQ349413"/>
    <s v="RM1974"/>
    <n v="1"/>
    <n v="112.39"/>
    <x v="30"/>
    <n v="134.86799999999999"/>
    <n v="93.71"/>
    <x v="1"/>
    <x v="2"/>
    <s v="Manteau "/>
    <x v="1"/>
  </r>
  <r>
    <s v="GIQ349413"/>
    <s v="CD6525"/>
    <n v="5"/>
    <n v="6.1"/>
    <x v="133"/>
    <n v="33.550000000000004"/>
    <n v="20.5"/>
    <x v="6"/>
    <x v="4"/>
    <s v="savons au lait d'anesse"/>
    <x v="1"/>
  </r>
  <r>
    <s v="GIQ349413"/>
    <s v="XE1191"/>
    <n v="1"/>
    <n v="41.31"/>
    <x v="145"/>
    <n v="49.572000000000003"/>
    <n v="22.96"/>
    <x v="19"/>
    <x v="5"/>
    <s v="Bracelet"/>
    <x v="1"/>
  </r>
  <r>
    <s v="GIQ349413"/>
    <s v="FM5364"/>
    <n v="3"/>
    <n v="17.8"/>
    <x v="228"/>
    <n v="56.337000000000003"/>
    <n v="45.599999999999994"/>
    <x v="9"/>
    <x v="0"/>
    <s v="bûches chèvres 3x"/>
    <x v="1"/>
  </r>
  <r>
    <s v="PXJ558234"/>
    <s v="MS3255"/>
    <n v="3"/>
    <n v="21"/>
    <x v="356"/>
    <n v="69.300000000000011"/>
    <n v="49.5"/>
    <x v="6"/>
    <x v="4"/>
    <s v="crème visage lait de chèvre"/>
    <x v="2"/>
  </r>
  <r>
    <s v="PXJ558234"/>
    <s v="AZ1374"/>
    <n v="1"/>
    <n v="26.86"/>
    <x v="127"/>
    <n v="28.337299999999999"/>
    <n v="18.5"/>
    <x v="9"/>
    <x v="0"/>
    <s v="fromage chèvre frais 1kg"/>
    <x v="2"/>
  </r>
  <r>
    <s v="PXJ558234"/>
    <s v="QV6453"/>
    <n v="5"/>
    <n v="24.85"/>
    <x v="78"/>
    <n v="149.1"/>
    <n v="112.6"/>
    <x v="16"/>
    <x v="2"/>
    <s v="Short enfant"/>
    <x v="2"/>
  </r>
  <r>
    <s v="PXJ558234"/>
    <s v="SN2455"/>
    <n v="4"/>
    <n v="5"/>
    <x v="19"/>
    <n v="21.099999999999998"/>
    <n v="17.2"/>
    <x v="0"/>
    <x v="0"/>
    <s v="pain surprise"/>
    <x v="2"/>
  </r>
  <r>
    <s v="NXT980818"/>
    <s v="GF2639"/>
    <n v="4"/>
    <n v="51.77"/>
    <x v="16"/>
    <n v="248.49600000000001"/>
    <n v="165.52"/>
    <x v="11"/>
    <x v="2"/>
    <s v="Chemise manche longue"/>
    <x v="1"/>
  </r>
  <r>
    <s v="ORR402733"/>
    <s v="QX6357"/>
    <n v="1"/>
    <n v="30.49"/>
    <x v="159"/>
    <n v="36.587999999999994"/>
    <n v="21.66"/>
    <x v="19"/>
    <x v="5"/>
    <s v="Anneau "/>
    <x v="0"/>
  </r>
  <r>
    <s v="ORR402733"/>
    <s v="UZ9939"/>
    <n v="5"/>
    <n v="3.54"/>
    <x v="313"/>
    <n v="18.673499999999997"/>
    <n v="10.600000000000001"/>
    <x v="19"/>
    <x v="3"/>
    <s v="Bière ambrée"/>
    <x v="0"/>
  </r>
  <r>
    <s v="ORR402733"/>
    <s v="DH6879"/>
    <n v="4"/>
    <n v="20.86"/>
    <x v="170"/>
    <n v="91.784000000000006"/>
    <n v="66.52"/>
    <x v="10"/>
    <x v="4"/>
    <s v="Crème hydratant"/>
    <x v="0"/>
  </r>
  <r>
    <s v="YEF676798"/>
    <s v="RM1974"/>
    <n v="5"/>
    <n v="112.39"/>
    <x v="56"/>
    <n v="674.34"/>
    <n v="468.54999999999995"/>
    <x v="1"/>
    <x v="2"/>
    <s v="Manteau "/>
    <x v="3"/>
  </r>
  <r>
    <s v="YEF676798"/>
    <s v="UA6280"/>
    <n v="2"/>
    <n v="33.71"/>
    <x v="355"/>
    <n v="80.903999999999996"/>
    <n v="44.32"/>
    <x v="4"/>
    <x v="2"/>
    <s v="Lot t-shirt enfant"/>
    <x v="3"/>
  </r>
  <r>
    <s v="AYD242450"/>
    <s v="ZR7792"/>
    <n v="4"/>
    <n v="29.35"/>
    <x v="357"/>
    <n v="123.857"/>
    <n v="70.400000000000006"/>
    <x v="21"/>
    <x v="0"/>
    <s v="Panier légumes"/>
    <x v="3"/>
  </r>
  <r>
    <s v="AYD242450"/>
    <s v="RC7842"/>
    <n v="3"/>
    <n v="42.14"/>
    <x v="120"/>
    <n v="151.70400000000001"/>
    <n v="113.13"/>
    <x v="1"/>
    <x v="2"/>
    <s v="Jupe longue"/>
    <x v="3"/>
  </r>
  <r>
    <s v="ALP647049"/>
    <s v="GO2012"/>
    <n v="1"/>
    <n v="8.84"/>
    <x v="358"/>
    <n v="9.3262"/>
    <n v="5.38"/>
    <x v="2"/>
    <x v="0"/>
    <s v="Miel de montagne"/>
    <x v="2"/>
  </r>
  <r>
    <s v="ALP647049"/>
    <s v="AC5463"/>
    <n v="3"/>
    <n v="13.57"/>
    <x v="295"/>
    <n v="48.851999999999997"/>
    <n v="24.75"/>
    <x v="14"/>
    <x v="1"/>
    <s v="canard sculpé bois"/>
    <x v="2"/>
  </r>
  <r>
    <s v="ALP647049"/>
    <s v="NY6345"/>
    <n v="1"/>
    <n v="25.3"/>
    <x v="323"/>
    <n v="26.691499999999998"/>
    <n v="20.399999999999999"/>
    <x v="22"/>
    <x v="3"/>
    <s v="champagne brut"/>
    <x v="2"/>
  </r>
  <r>
    <s v="ALP647049"/>
    <s v="WZ8289"/>
    <n v="3"/>
    <n v="55.91"/>
    <x v="117"/>
    <n v="201.27599999999998"/>
    <n v="93.87"/>
    <x v="5"/>
    <x v="1"/>
    <s v="Bibelot "/>
    <x v="2"/>
  </r>
  <r>
    <s v="ALP647049"/>
    <s v="LA4261"/>
    <n v="4"/>
    <n v="3.33"/>
    <x v="28"/>
    <n v="14.0526"/>
    <n v="12.04"/>
    <x v="10"/>
    <x v="0"/>
    <s v="Confiture fraise"/>
    <x v="2"/>
  </r>
  <r>
    <s v="KPD106360"/>
    <s v="MG2734"/>
    <n v="4"/>
    <n v="8.39"/>
    <x v="194"/>
    <n v="34.264760000000003"/>
    <n v="19.239999999999998"/>
    <x v="25"/>
    <x v="6"/>
    <s v="Saucisson sanglier"/>
    <x v="1"/>
  </r>
  <r>
    <s v="IVW824957"/>
    <s v="BL5641"/>
    <n v="5"/>
    <n v="5.3"/>
    <x v="359"/>
    <n v="27.9575"/>
    <n v="21.25"/>
    <x v="3"/>
    <x v="0"/>
    <s v="confiture pomme 250gr"/>
    <x v="2"/>
  </r>
  <r>
    <s v="IVW824957"/>
    <s v="EP5042"/>
    <n v="2"/>
    <n v="3.84"/>
    <x v="232"/>
    <n v="8.1023999999999994"/>
    <n v="6.32"/>
    <x v="19"/>
    <x v="3"/>
    <s v="Bière blonde"/>
    <x v="2"/>
  </r>
  <r>
    <s v="IVW824957"/>
    <s v="SC6672"/>
    <n v="5"/>
    <n v="32.700000000000003"/>
    <x v="168"/>
    <n v="196.2"/>
    <n v="131.19999999999999"/>
    <x v="23"/>
    <x v="2"/>
    <s v="Lot t-shirt enfant"/>
    <x v="2"/>
  </r>
  <r>
    <s v="IVW824957"/>
    <s v="GA1173"/>
    <n v="4"/>
    <n v="32.72"/>
    <x v="229"/>
    <n v="157.05599999999998"/>
    <n v="116.28"/>
    <x v="20"/>
    <x v="5"/>
    <s v="Anneau "/>
    <x v="2"/>
  </r>
  <r>
    <s v="PCP266019"/>
    <s v="HN7321"/>
    <n v="3"/>
    <n v="4.63"/>
    <x v="179"/>
    <n v="14.65395"/>
    <n v="10.83"/>
    <x v="8"/>
    <x v="3"/>
    <s v="Bière aromatisée"/>
    <x v="3"/>
  </r>
  <r>
    <s v="PCP266019"/>
    <s v="LZ1420"/>
    <n v="2"/>
    <n v="5.32"/>
    <x v="360"/>
    <n v="11.225199999999999"/>
    <n v="6.92"/>
    <x v="5"/>
    <x v="3"/>
    <s v="Bière blonde"/>
    <x v="3"/>
  </r>
  <r>
    <s v="KEX468011"/>
    <s v="QV6453"/>
    <n v="2"/>
    <n v="24.85"/>
    <x v="361"/>
    <n v="59.64"/>
    <n v="45.04"/>
    <x v="16"/>
    <x v="2"/>
    <s v="Short enfant"/>
    <x v="0"/>
  </r>
  <r>
    <s v="KEX468011"/>
    <s v="AC5463"/>
    <n v="3"/>
    <n v="13.57"/>
    <x v="295"/>
    <n v="48.851999999999997"/>
    <n v="24.75"/>
    <x v="14"/>
    <x v="1"/>
    <s v="canard sculpé bois"/>
    <x v="0"/>
  </r>
  <r>
    <s v="KEX468011"/>
    <s v="HU9665"/>
    <n v="4"/>
    <n v="9.59"/>
    <x v="252"/>
    <n v="40.469799999999999"/>
    <n v="22.16"/>
    <x v="27"/>
    <x v="0"/>
    <s v="Confiture fraise"/>
    <x v="0"/>
  </r>
  <r>
    <s v="CDO542546"/>
    <s v="GA8954"/>
    <n v="1"/>
    <n v="3.84"/>
    <x v="141"/>
    <n v="3.9206399999999997"/>
    <n v="3.23"/>
    <x v="25"/>
    <x v="6"/>
    <s v="Saucisson sanglier"/>
    <x v="2"/>
  </r>
  <r>
    <s v="CDO542546"/>
    <s v="VD0984"/>
    <n v="1"/>
    <n v="59.5"/>
    <x v="59"/>
    <n v="62.772499999999994"/>
    <n v="45"/>
    <x v="22"/>
    <x v="3"/>
    <s v="Champagne millesime 2020"/>
    <x v="2"/>
  </r>
  <r>
    <s v="CYV630023"/>
    <s v="XE1989"/>
    <n v="5"/>
    <n v="63.76"/>
    <x v="190"/>
    <n v="382.56"/>
    <n v="220.25"/>
    <x v="16"/>
    <x v="2"/>
    <s v="Chemise manche longue"/>
    <x v="2"/>
  </r>
  <r>
    <s v="CYV630023"/>
    <s v="LZ1420"/>
    <n v="1"/>
    <n v="5.32"/>
    <x v="292"/>
    <n v="5.6125999999999996"/>
    <n v="3.46"/>
    <x v="5"/>
    <x v="3"/>
    <s v="Bière blonde"/>
    <x v="2"/>
  </r>
  <r>
    <s v="CYV630023"/>
    <s v="LW5395"/>
    <n v="3"/>
    <n v="34.25"/>
    <x v="314"/>
    <n v="123.3"/>
    <n v="70.17"/>
    <x v="23"/>
    <x v="2"/>
    <s v="Jupe longue"/>
    <x v="2"/>
  </r>
  <r>
    <s v="CYV630023"/>
    <s v="CQ5013"/>
    <n v="4"/>
    <n v="49.88"/>
    <x v="284"/>
    <n v="239.42400000000001"/>
    <n v="114.64"/>
    <x v="16"/>
    <x v="2"/>
    <s v="Chemise coton"/>
    <x v="2"/>
  </r>
  <r>
    <s v="JZO298990"/>
    <s v="AZ1374"/>
    <n v="4"/>
    <n v="26.86"/>
    <x v="277"/>
    <n v="113.3492"/>
    <n v="74"/>
    <x v="9"/>
    <x v="0"/>
    <s v="fromage chèvre frais 1kg"/>
    <x v="3"/>
  </r>
  <r>
    <s v="JZO298990"/>
    <s v="AE4567"/>
    <n v="1"/>
    <n v="29.8"/>
    <x v="255"/>
    <n v="30.425799999999999"/>
    <n v="20.25"/>
    <x v="14"/>
    <x v="6"/>
    <s v="Bloc fois gras"/>
    <x v="3"/>
  </r>
  <r>
    <s v="DYU925516"/>
    <s v="BL5641"/>
    <n v="3"/>
    <n v="5.3"/>
    <x v="3"/>
    <n v="16.774499999999996"/>
    <n v="12.75"/>
    <x v="3"/>
    <x v="0"/>
    <s v="confiture pomme 250gr"/>
    <x v="0"/>
  </r>
  <r>
    <s v="DYU925516"/>
    <s v="RC7842"/>
    <n v="2"/>
    <n v="42.14"/>
    <x v="237"/>
    <n v="101.136"/>
    <n v="75.42"/>
    <x v="1"/>
    <x v="2"/>
    <s v="Jupe longue"/>
    <x v="0"/>
  </r>
  <r>
    <s v="DYU925516"/>
    <s v="RM1974"/>
    <n v="4"/>
    <n v="112.39"/>
    <x v="8"/>
    <n v="539.47199999999998"/>
    <n v="374.84"/>
    <x v="1"/>
    <x v="2"/>
    <s v="Manteau "/>
    <x v="0"/>
  </r>
  <r>
    <s v="DYU925516"/>
    <s v="BF1345"/>
    <n v="5"/>
    <n v="7.87"/>
    <x v="362"/>
    <n v="41.514249999999997"/>
    <n v="31.75"/>
    <x v="3"/>
    <x v="0"/>
    <s v="jus pomme 33cl x 6"/>
    <x v="0"/>
  </r>
  <r>
    <s v="OIQ970162"/>
    <s v="SC6672"/>
    <n v="1"/>
    <n v="32.700000000000003"/>
    <x v="311"/>
    <n v="39.24"/>
    <n v="26.24"/>
    <x v="23"/>
    <x v="2"/>
    <s v="Lot t-shirt enfant"/>
    <x v="1"/>
  </r>
  <r>
    <s v="OIQ970162"/>
    <s v="EP5042"/>
    <n v="4"/>
    <n v="3.84"/>
    <x v="70"/>
    <n v="16.204799999999999"/>
    <n v="12.64"/>
    <x v="19"/>
    <x v="3"/>
    <s v="Bière blonde"/>
    <x v="1"/>
  </r>
  <r>
    <s v="LYM631292"/>
    <s v="FH8421"/>
    <n v="1"/>
    <n v="8.91"/>
    <x v="363"/>
    <n v="9.4000500000000002"/>
    <n v="6.5"/>
    <x v="7"/>
    <x v="0"/>
    <s v="Confiture marrom"/>
    <x v="0"/>
  </r>
  <r>
    <s v="LYM631292"/>
    <s v="VW3030"/>
    <n v="3"/>
    <n v="47.14"/>
    <x v="200"/>
    <n v="169.70400000000001"/>
    <n v="82.11"/>
    <x v="28"/>
    <x v="2"/>
    <s v="Jeans"/>
    <x v="0"/>
  </r>
  <r>
    <s v="LYM631292"/>
    <s v="MN8075"/>
    <n v="2"/>
    <n v="71.599999999999994"/>
    <x v="364"/>
    <n v="171.83999999999997"/>
    <n v="88.14"/>
    <x v="23"/>
    <x v="2"/>
    <s v="Robe mi-longue"/>
    <x v="0"/>
  </r>
  <r>
    <s v="LYM631292"/>
    <s v="OW2239"/>
    <n v="2"/>
    <n v="14.13"/>
    <x v="365"/>
    <n v="33.911999999999999"/>
    <n v="25.28"/>
    <x v="20"/>
    <x v="5"/>
    <s v="Pendentif  "/>
    <x v="0"/>
  </r>
  <r>
    <s v="LYM631292"/>
    <s v="SC6672"/>
    <n v="3"/>
    <n v="32.700000000000003"/>
    <x v="333"/>
    <n v="117.72"/>
    <n v="78.72"/>
    <x v="23"/>
    <x v="2"/>
    <s v="Lot t-shirt enfant"/>
    <x v="0"/>
  </r>
  <r>
    <s v="FOH736278"/>
    <s v="HB2473"/>
    <n v="3"/>
    <n v="31.1"/>
    <x v="366"/>
    <n v="111.96000000000001"/>
    <n v="78.72"/>
    <x v="11"/>
    <x v="2"/>
    <s v="Chemise manche longue"/>
    <x v="2"/>
  </r>
  <r>
    <s v="FOH736278"/>
    <s v="RA1118"/>
    <n v="3"/>
    <n v="54.54"/>
    <x v="178"/>
    <n v="196.34399999999999"/>
    <n v="112.92"/>
    <x v="4"/>
    <x v="2"/>
    <s v="Jupe courte"/>
    <x v="2"/>
  </r>
  <r>
    <s v="FOH736278"/>
    <s v="NQ3014"/>
    <n v="4"/>
    <n v="5.71"/>
    <x v="278"/>
    <n v="24.0962"/>
    <n v="17"/>
    <x v="8"/>
    <x v="3"/>
    <s v="Bière blonde IPA"/>
    <x v="2"/>
  </r>
  <r>
    <s v="LFO829961"/>
    <s v="GA8954"/>
    <n v="4"/>
    <n v="3.84"/>
    <x v="70"/>
    <n v="15.682559999999999"/>
    <n v="12.92"/>
    <x v="25"/>
    <x v="6"/>
    <s v="Saucisson sanglier"/>
    <x v="3"/>
  </r>
  <r>
    <s v="LFO829961"/>
    <s v="NQ3014"/>
    <n v="5"/>
    <n v="5.71"/>
    <x v="367"/>
    <n v="30.120249999999999"/>
    <n v="21.25"/>
    <x v="8"/>
    <x v="3"/>
    <s v="Bière blonde IPA"/>
    <x v="3"/>
  </r>
  <r>
    <s v="LFO829961"/>
    <s v="II6520"/>
    <n v="5"/>
    <n v="64.430000000000007"/>
    <x v="182"/>
    <n v="386.58000000000004"/>
    <n v="234.60000000000002"/>
    <x v="28"/>
    <x v="2"/>
    <s v="Chemise coton"/>
    <x v="3"/>
  </r>
  <r>
    <s v="LFO829961"/>
    <s v="HN7321"/>
    <n v="3"/>
    <n v="4.63"/>
    <x v="179"/>
    <n v="14.65395"/>
    <n v="10.83"/>
    <x v="8"/>
    <x v="3"/>
    <s v="Bière aromatisée"/>
    <x v="3"/>
  </r>
  <r>
    <s v="LFO829961"/>
    <s v="MC4221"/>
    <n v="4"/>
    <n v="59.22"/>
    <x v="76"/>
    <n v="284.25599999999997"/>
    <n v="172.68"/>
    <x v="1"/>
    <x v="2"/>
    <s v="Jupe courte"/>
    <x v="3"/>
  </r>
  <r>
    <s v="GNK076477"/>
    <s v="AZ1374"/>
    <n v="1"/>
    <n v="26.86"/>
    <x v="127"/>
    <n v="28.337299999999999"/>
    <n v="18.5"/>
    <x v="9"/>
    <x v="0"/>
    <s v="fromage chèvre frais 1kg"/>
    <x v="2"/>
  </r>
  <r>
    <s v="GNK076477"/>
    <s v="NY6345"/>
    <n v="2"/>
    <n v="25.3"/>
    <x v="321"/>
    <n v="53.382999999999996"/>
    <n v="40.799999999999997"/>
    <x v="22"/>
    <x v="3"/>
    <s v="champagne brut"/>
    <x v="2"/>
  </r>
  <r>
    <s v="GNK076477"/>
    <s v="CA1454"/>
    <n v="2"/>
    <n v="13"/>
    <x v="158"/>
    <n v="27.43"/>
    <n v="21"/>
    <x v="26"/>
    <x v="0"/>
    <s v="tomme chèvre bio"/>
    <x v="2"/>
  </r>
  <r>
    <s v="GNK076477"/>
    <s v="AC5463"/>
    <n v="4"/>
    <n v="13.57"/>
    <x v="368"/>
    <n v="65.135999999999996"/>
    <n v="33"/>
    <x v="14"/>
    <x v="1"/>
    <s v="canard sculpé bois"/>
    <x v="2"/>
  </r>
  <r>
    <s v="GXY794917"/>
    <s v="LZ1420"/>
    <n v="2"/>
    <n v="5.32"/>
    <x v="360"/>
    <n v="11.225199999999999"/>
    <n v="6.92"/>
    <x v="5"/>
    <x v="3"/>
    <s v="Bière blonde"/>
    <x v="0"/>
  </r>
  <r>
    <s v="GXY794917"/>
    <s v="RM1974"/>
    <n v="4"/>
    <n v="112.39"/>
    <x v="8"/>
    <n v="539.47199999999998"/>
    <n v="374.84"/>
    <x v="1"/>
    <x v="2"/>
    <s v="Manteau "/>
    <x v="0"/>
  </r>
  <r>
    <s v="GXY794917"/>
    <s v="PO0521"/>
    <n v="3"/>
    <n v="57.71"/>
    <x v="53"/>
    <n v="207.756"/>
    <n v="146.22"/>
    <x v="23"/>
    <x v="2"/>
    <s v="Jupe courte"/>
    <x v="0"/>
  </r>
  <r>
    <s v="GXY794917"/>
    <s v="GD3562"/>
    <n v="4"/>
    <n v="9.2899999999999991"/>
    <x v="340"/>
    <n v="37.940359999999991"/>
    <n v="21.2"/>
    <x v="21"/>
    <x v="6"/>
    <s v="Saucisson aux cèpes"/>
    <x v="0"/>
  </r>
  <r>
    <s v="VNV499057"/>
    <s v="ZR7792"/>
    <n v="5"/>
    <n v="29.35"/>
    <x v="49"/>
    <n v="154.82124999999999"/>
    <n v="88"/>
    <x v="21"/>
    <x v="0"/>
    <s v="Panier légumes"/>
    <x v="0"/>
  </r>
  <r>
    <s v="VNV499057"/>
    <s v="FH8421"/>
    <n v="3"/>
    <n v="8.91"/>
    <x v="41"/>
    <n v="28.200149999999997"/>
    <n v="19.5"/>
    <x v="7"/>
    <x v="0"/>
    <s v="Confiture marrom"/>
    <x v="0"/>
  </r>
  <r>
    <s v="VNV499057"/>
    <s v="DF5672"/>
    <n v="2"/>
    <n v="3"/>
    <x v="181"/>
    <n v="6.33"/>
    <n v="5.5"/>
    <x v="0"/>
    <x v="0"/>
    <s v="pain aux figues"/>
    <x v="0"/>
  </r>
  <r>
    <s v="VNV499057"/>
    <s v="AL0918"/>
    <n v="1"/>
    <n v="27.99"/>
    <x v="122"/>
    <n v="33.587999999999994"/>
    <n v="22.97"/>
    <x v="11"/>
    <x v="2"/>
    <s v="Tongue"/>
    <x v="0"/>
  </r>
  <r>
    <s v="VNV499057"/>
    <s v="OW2239"/>
    <n v="2"/>
    <n v="14.13"/>
    <x v="365"/>
    <n v="33.911999999999999"/>
    <n v="25.28"/>
    <x v="20"/>
    <x v="5"/>
    <s v="Pendentif  "/>
    <x v="0"/>
  </r>
  <r>
    <s v="IJV391164"/>
    <s v="WZ8289"/>
    <n v="1"/>
    <n v="55.91"/>
    <x v="310"/>
    <n v="67.091999999999999"/>
    <n v="31.29"/>
    <x v="5"/>
    <x v="1"/>
    <s v="Bibelot "/>
    <x v="0"/>
  </r>
  <r>
    <s v="IJV391164"/>
    <s v="VN9380"/>
    <n v="4"/>
    <n v="6.17"/>
    <x v="27"/>
    <n v="26.037399999999998"/>
    <n v="17.12"/>
    <x v="15"/>
    <x v="3"/>
    <s v="Bière brune"/>
    <x v="0"/>
  </r>
  <r>
    <s v="IJV391164"/>
    <s v="PQ9332"/>
    <n v="1"/>
    <n v="41.89"/>
    <x v="253"/>
    <n v="50.268000000000001"/>
    <n v="35.450000000000003"/>
    <x v="16"/>
    <x v="2"/>
    <s v="Pantalon mi-long"/>
    <x v="0"/>
  </r>
  <r>
    <s v="IJV391164"/>
    <s v="BF1345"/>
    <n v="4"/>
    <n v="7.87"/>
    <x v="21"/>
    <n v="33.211399999999998"/>
    <n v="25.4"/>
    <x v="3"/>
    <x v="0"/>
    <s v="jus pomme 33cl x 6"/>
    <x v="0"/>
  </r>
  <r>
    <s v="GXV740066"/>
    <s v="BF1345"/>
    <n v="5"/>
    <n v="7.87"/>
    <x v="362"/>
    <n v="41.514249999999997"/>
    <n v="31.75"/>
    <x v="3"/>
    <x v="0"/>
    <s v="jus pomme 33cl x 6"/>
    <x v="2"/>
  </r>
  <r>
    <s v="GXV740066"/>
    <s v="VW3030"/>
    <n v="1"/>
    <n v="47.14"/>
    <x v="112"/>
    <n v="56.567999999999998"/>
    <n v="27.37"/>
    <x v="28"/>
    <x v="2"/>
    <s v="Jeans"/>
    <x v="2"/>
  </r>
  <r>
    <s v="GXV740066"/>
    <s v="DF5672"/>
    <n v="5"/>
    <n v="3"/>
    <x v="37"/>
    <n v="15.824999999999999"/>
    <n v="13.75"/>
    <x v="0"/>
    <x v="0"/>
    <s v="pain aux figues"/>
    <x v="2"/>
  </r>
  <r>
    <s v="GXV740066"/>
    <s v="AL0918"/>
    <n v="1"/>
    <n v="27.99"/>
    <x v="122"/>
    <n v="33.587999999999994"/>
    <n v="22.97"/>
    <x v="11"/>
    <x v="2"/>
    <s v="Tongue"/>
    <x v="2"/>
  </r>
  <r>
    <s v="YCM804626"/>
    <s v="VD0984"/>
    <n v="2"/>
    <n v="59.5"/>
    <x v="68"/>
    <n v="125.54499999999999"/>
    <n v="90"/>
    <x v="22"/>
    <x v="3"/>
    <s v="Champagne millesime 2020"/>
    <x v="0"/>
  </r>
  <r>
    <s v="ZYS439776"/>
    <s v="CQ5013"/>
    <n v="4"/>
    <n v="49.88"/>
    <x v="284"/>
    <n v="239.42400000000001"/>
    <n v="114.64"/>
    <x v="16"/>
    <x v="2"/>
    <s v="Chemise coton"/>
    <x v="3"/>
  </r>
  <r>
    <s v="ZYS439776"/>
    <s v="AE5467"/>
    <n v="1"/>
    <n v="35.700000000000003"/>
    <x v="115"/>
    <n v="37.663499999999999"/>
    <n v="28.7"/>
    <x v="26"/>
    <x v="0"/>
    <s v="Fromage crémeux chèvre 1kg"/>
    <x v="3"/>
  </r>
  <r>
    <s v="JEZ479951"/>
    <s v="GA1173"/>
    <n v="5"/>
    <n v="32.72"/>
    <x v="288"/>
    <n v="196.32"/>
    <n v="145.35"/>
    <x v="20"/>
    <x v="5"/>
    <s v="Anneau "/>
    <x v="3"/>
  </r>
  <r>
    <s v="SMK549852"/>
    <s v="KR9047"/>
    <n v="1"/>
    <n v="32.26"/>
    <x v="285"/>
    <n v="38.711999999999996"/>
    <n v="18.16"/>
    <x v="4"/>
    <x v="2"/>
    <s v="Lot short enfant"/>
    <x v="2"/>
  </r>
  <r>
    <s v="JUA085338"/>
    <s v="NQ3014"/>
    <n v="1"/>
    <n v="5.71"/>
    <x v="231"/>
    <n v="6.0240499999999999"/>
    <n v="4.25"/>
    <x v="8"/>
    <x v="3"/>
    <s v="Bière blonde IPA"/>
    <x v="3"/>
  </r>
  <r>
    <s v="JUA085338"/>
    <s v="AE5467"/>
    <n v="1"/>
    <n v="35.700000000000003"/>
    <x v="115"/>
    <n v="37.663499999999999"/>
    <n v="28.7"/>
    <x v="26"/>
    <x v="0"/>
    <s v="Fromage crémeux chèvre 1kg"/>
    <x v="3"/>
  </r>
  <r>
    <s v="CCS609929"/>
    <s v="ZM3490"/>
    <n v="4"/>
    <n v="29.58"/>
    <x v="15"/>
    <n v="124.82759999999999"/>
    <n v="79.599999999999994"/>
    <x v="10"/>
    <x v="0"/>
    <s v="Panier légumes"/>
    <x v="3"/>
  </r>
  <r>
    <s v="JSH371067"/>
    <s v="HN7321"/>
    <n v="1"/>
    <n v="4.63"/>
    <x v="11"/>
    <n v="4.8846499999999997"/>
    <n v="3.61"/>
    <x v="8"/>
    <x v="3"/>
    <s v="Bière aromatisée"/>
    <x v="1"/>
  </r>
  <r>
    <s v="JSH371067"/>
    <s v="VQ5987"/>
    <n v="2"/>
    <n v="10.73"/>
    <x v="273"/>
    <n v="22.6403"/>
    <n v="13.66"/>
    <x v="2"/>
    <x v="0"/>
    <s v="Soupe courges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DAC882-9DC4-0C44-BE4B-E8D207CFB8C2}" name="Tableau croisé dynamique1" cacheId="1" applyNumberFormats="0" applyBorderFormats="0" applyFontFormats="0" applyPatternFormats="0" applyAlignmentFormats="0" applyWidthHeightFormats="1" dataCaption="Valeurs" updatedVersion="8" minRefreshableVersion="3" itemPrintTitles="1" mergeItem="1" createdVersion="8" indent="0" outline="1" outlineData="1" multipleFieldFilters="0" rowHeaderCaption="Catégories" colHeaderCaption="Statut">
  <location ref="A3:F12" firstHeaderRow="1" firstDataRow="2" firstDataCol="1"/>
  <pivotFields count="11">
    <pivotField showAll="0"/>
    <pivotField showAll="0"/>
    <pivotField numFmtId="1" showAll="0"/>
    <pivotField numFmtId="44" showAll="0"/>
    <pivotField numFmtId="44" showAll="0"/>
    <pivotField dataField="1" numFmtId="44" showAll="0"/>
    <pivotField numFmtId="44" showAll="0"/>
    <pivotField showAll="0"/>
    <pivotField axis="axisRow" showAll="0">
      <items count="8">
        <item x="0"/>
        <item x="5"/>
        <item x="3"/>
        <item x="6"/>
        <item x="4"/>
        <item x="1"/>
        <item x="2"/>
        <item t="default"/>
      </items>
    </pivotField>
    <pivotField showAll="0"/>
    <pivotField axis="axisCol" showAll="0">
      <items count="5">
        <item x="0"/>
        <item x="2"/>
        <item x="1"/>
        <item x="3"/>
        <item t="default"/>
      </items>
    </pivotField>
  </pivotFields>
  <rowFields count="1">
    <field x="8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0"/>
  </colFields>
  <colItems count="5">
    <i>
      <x/>
    </i>
    <i>
      <x v="1"/>
    </i>
    <i>
      <x v="2"/>
    </i>
    <i>
      <x v="3"/>
    </i>
    <i t="grand">
      <x/>
    </i>
  </colItems>
  <dataFields count="1">
    <dataField name="Somme TTC" fld="5" baseField="0" baseItem="0" numFmtId="4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BC6D15-0E3B-6846-894D-530617942F5D}" name="Tableau croisé dynamique2" cacheId="1" applyNumberFormats="0" applyBorderFormats="0" applyFontFormats="0" applyPatternFormats="0" applyAlignmentFormats="0" applyWidthHeightFormats="1" dataCaption="Valeurs" updatedVersion="8" minRefreshableVersion="3" itemPrintTitles="1" mergeItem="1" createdVersion="8" indent="0" outline="1" outlineData="1" multipleFieldFilters="0" rowHeaderCaption="Catégorie" colHeaderCaption="Statut">
  <location ref="A20:F33" firstHeaderRow="1" firstDataRow="2" firstDataCol="1"/>
  <pivotFields count="11">
    <pivotField showAll="0"/>
    <pivotField dataField="1" showAll="0"/>
    <pivotField numFmtId="1" showAll="0"/>
    <pivotField numFmtId="44" showAll="0"/>
    <pivotField axis="axisRow" numFmtId="44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umFmtId="44" showAll="0"/>
    <pivotField numFmtId="44" showAll="0"/>
    <pivotField showAll="0"/>
    <pivotField showAll="0"/>
    <pivotField showAll="0"/>
    <pivotField axis="axisCol" showAll="0">
      <items count="5">
        <item x="0"/>
        <item x="2"/>
        <item x="1"/>
        <item x="3"/>
        <item t="default"/>
      </items>
    </pivotField>
  </pivotFields>
  <rowFields count="1">
    <field x="4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1"/>
    </i>
    <i t="grand">
      <x/>
    </i>
  </rowItems>
  <colFields count="1">
    <field x="10"/>
  </colFields>
  <colItems count="5">
    <i>
      <x/>
    </i>
    <i>
      <x v="1"/>
    </i>
    <i>
      <x v="2"/>
    </i>
    <i>
      <x v="3"/>
    </i>
    <i t="grand">
      <x/>
    </i>
  </colItems>
  <dataFields count="1">
    <dataField name="Nombre de Produit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82798C-1B5C-594B-8E0A-EB93CB00073B}" name="Tableau croisé dynamique3" cacheId="1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rowHeaderCaption="Fournisseurs">
  <location ref="A3:C33" firstHeaderRow="0" firstDataRow="1" firstDataCol="1"/>
  <pivotFields count="11">
    <pivotField showAll="0"/>
    <pivotField showAll="0"/>
    <pivotField dataField="1" numFmtId="1" showAll="0"/>
    <pivotField numFmtId="44" showAll="0"/>
    <pivotField numFmtId="44" showAll="0"/>
    <pivotField numFmtId="44" showAll="0"/>
    <pivotField dataField="1" numFmtId="44" showAll="0"/>
    <pivotField axis="axisRow" showAll="0">
      <items count="30">
        <item x="14"/>
        <item x="13"/>
        <item x="25"/>
        <item x="17"/>
        <item x="3"/>
        <item x="24"/>
        <item x="15"/>
        <item x="5"/>
        <item x="8"/>
        <item x="26"/>
        <item x="1"/>
        <item x="28"/>
        <item x="19"/>
        <item x="9"/>
        <item x="12"/>
        <item x="23"/>
        <item x="11"/>
        <item x="27"/>
        <item x="18"/>
        <item x="4"/>
        <item x="10"/>
        <item x="21"/>
        <item x="7"/>
        <item x="6"/>
        <item x="2"/>
        <item x="20"/>
        <item x="0"/>
        <item x="16"/>
        <item x="22"/>
        <item t="default"/>
      </items>
    </pivotField>
    <pivotField showAll="0"/>
    <pivotField showAll="0"/>
    <pivotField showAll="0"/>
  </pivotFields>
  <rowFields count="1">
    <field x="7"/>
  </rowFields>
  <rowItems count="3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 t="grand">
      <x/>
    </i>
  </rowItems>
  <colFields count="1">
    <field x="-2"/>
  </colFields>
  <colItems count="2">
    <i>
      <x/>
    </i>
    <i i="1">
      <x v="1"/>
    </i>
  </colItems>
  <dataFields count="2">
    <dataField name="Somme de Prix coûtant" fld="6" baseField="0" baseItem="0" numFmtId="44"/>
    <dataField name="Somme de Quantité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7ADF815-644F-E144-800F-CDF648595A0B}" name="Tableau croisé dynamique4" cacheId="1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rowHeaderCaption="Fournisseur" colHeaderCaption="Niveau">
  <location ref="A3:F34" firstHeaderRow="1" firstDataRow="2" firstDataCol="1"/>
  <pivotFields count="11">
    <pivotField showAll="0"/>
    <pivotField showAll="0"/>
    <pivotField numFmtId="1" showAll="0"/>
    <pivotField numFmtId="44" showAll="0"/>
    <pivotField dataField="1" numFmtId="44" showAll="0"/>
    <pivotField numFmtId="44" showAll="0"/>
    <pivotField numFmtId="44" showAll="0"/>
    <pivotField axis="axisRow" showAll="0">
      <items count="30">
        <item x="14"/>
        <item x="13"/>
        <item x="25"/>
        <item x="17"/>
        <item x="3"/>
        <item x="24"/>
        <item x="15"/>
        <item x="5"/>
        <item x="8"/>
        <item x="26"/>
        <item x="1"/>
        <item x="28"/>
        <item x="19"/>
        <item x="9"/>
        <item x="12"/>
        <item x="23"/>
        <item x="11"/>
        <item x="27"/>
        <item x="18"/>
        <item x="4"/>
        <item x="10"/>
        <item x="21"/>
        <item x="7"/>
        <item x="6"/>
        <item x="2"/>
        <item x="20"/>
        <item x="0"/>
        <item x="16"/>
        <item x="22"/>
        <item t="default"/>
      </items>
    </pivotField>
    <pivotField showAll="0">
      <items count="8">
        <item x="0"/>
        <item x="5"/>
        <item x="3"/>
        <item x="6"/>
        <item x="4"/>
        <item x="1"/>
        <item x="2"/>
        <item t="default"/>
      </items>
    </pivotField>
    <pivotField showAll="0"/>
    <pivotField axis="axisCol" showAll="0">
      <items count="5">
        <item x="0"/>
        <item x="2"/>
        <item x="1"/>
        <item x="3"/>
        <item t="default"/>
      </items>
    </pivotField>
  </pivotFields>
  <rowFields count="1">
    <field x="7"/>
  </rowFields>
  <rowItems count="3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 t="grand">
      <x/>
    </i>
  </rowItems>
  <colFields count="1">
    <field x="10"/>
  </colFields>
  <colItems count="5">
    <i>
      <x/>
    </i>
    <i>
      <x v="1"/>
    </i>
    <i>
      <x v="2"/>
    </i>
    <i>
      <x v="3"/>
    </i>
    <i t="grand">
      <x/>
    </i>
  </colItems>
  <dataFields count="1">
    <dataField name="%  Prix HT" fld="4" showDataAs="percentOfCol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22BED4D-4D05-C74D-9701-39DE2A1ED4A6}" name="Tableau croisé dynamique6" cacheId="0" applyNumberFormats="0" applyBorderFormats="0" applyFontFormats="0" applyPatternFormats="0" applyAlignmentFormats="0" applyWidthHeightFormats="1" dataCaption="Valeurs" updatedVersion="8" minRefreshableVersion="3" itemPrintTitles="1" mergeItem="1" createdVersion="8" indent="0" outline="1" outlineData="1" multipleFieldFilters="0" rowHeaderCaption="Mois" colHeaderCaption="Etat">
  <location ref="A3:E7" firstHeaderRow="1" firstDataRow="2" firstDataCol="1"/>
  <pivotFields count="11">
    <pivotField dataField="1" showAll="0"/>
    <pivotField numFmtId="14" showAll="0">
      <items count="33">
        <item x="20"/>
        <item x="24"/>
        <item x="14"/>
        <item x="5"/>
        <item x="29"/>
        <item x="12"/>
        <item x="23"/>
        <item x="17"/>
        <item x="26"/>
        <item x="19"/>
        <item x="13"/>
        <item x="10"/>
        <item x="18"/>
        <item x="15"/>
        <item x="1"/>
        <item x="27"/>
        <item x="11"/>
        <item x="7"/>
        <item x="25"/>
        <item x="4"/>
        <item x="2"/>
        <item x="3"/>
        <item x="8"/>
        <item x="22"/>
        <item x="6"/>
        <item x="31"/>
        <item x="21"/>
        <item x="30"/>
        <item x="9"/>
        <item x="28"/>
        <item x="16"/>
        <item x="0"/>
        <item t="default"/>
      </items>
    </pivotField>
    <pivotField showAll="0"/>
    <pivotField showAll="0"/>
    <pivotField numFmtId="44" showAll="0"/>
    <pivotField numFmtId="44" showAll="0"/>
    <pivotField numFmtId="44" showAll="0"/>
    <pivotField numFmtId="44" showAll="0"/>
    <pivotField axis="axisCol" showAll="0">
      <items count="4">
        <item x="0"/>
        <item x="2"/>
        <item x="1"/>
        <item t="default"/>
      </items>
    </pivotField>
    <pivotField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1">
    <field x="10"/>
  </rowFields>
  <rowItems count="3">
    <i>
      <x v="9"/>
    </i>
    <i>
      <x v="10"/>
    </i>
    <i t="grand">
      <x/>
    </i>
  </rowItems>
  <colFields count="1">
    <field x="8"/>
  </colFields>
  <colItems count="4">
    <i>
      <x/>
    </i>
    <i>
      <x v="1"/>
    </i>
    <i>
      <x v="2"/>
    </i>
    <i t="grand">
      <x/>
    </i>
  </colItems>
  <dataFields count="1">
    <dataField name="Nbr Cmds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76297D-66F9-2B43-B74A-96536CF58B47}" name="Tableau croisé dynamique7" cacheId="0" applyNumberFormats="0" applyBorderFormats="0" applyFontFormats="0" applyPatternFormats="0" applyAlignmentFormats="0" applyWidthHeightFormats="1" dataCaption="Valeurs" updatedVersion="8" minRefreshableVersion="3" itemPrintTitles="1" mergeItem="1" createdVersion="8" indent="0" outline="1" outlineData="1" multipleFieldFilters="0" rowHeaderCaption="Statut" colHeaderCaption="Etat">
  <location ref="A14:E20" firstHeaderRow="1" firstDataRow="2" firstDataCol="1"/>
  <pivotFields count="11">
    <pivotField showAll="0"/>
    <pivotField numFmtId="14" showAll="0">
      <items count="33">
        <item x="20"/>
        <item x="24"/>
        <item x="14"/>
        <item x="5"/>
        <item x="29"/>
        <item x="12"/>
        <item x="23"/>
        <item x="17"/>
        <item x="26"/>
        <item x="19"/>
        <item x="13"/>
        <item x="10"/>
        <item x="18"/>
        <item x="15"/>
        <item x="1"/>
        <item x="27"/>
        <item x="11"/>
        <item x="7"/>
        <item x="25"/>
        <item x="4"/>
        <item x="2"/>
        <item x="3"/>
        <item x="8"/>
        <item x="22"/>
        <item x="6"/>
        <item x="31"/>
        <item x="21"/>
        <item x="30"/>
        <item x="9"/>
        <item x="28"/>
        <item x="16"/>
        <item x="0"/>
        <item t="default"/>
      </items>
    </pivotField>
    <pivotField showAll="0"/>
    <pivotField axis="axisRow" showAll="0">
      <items count="5">
        <item x="0"/>
        <item x="2"/>
        <item x="1"/>
        <item x="3"/>
        <item t="default"/>
      </items>
    </pivotField>
    <pivotField numFmtId="44" showAll="0"/>
    <pivotField numFmtId="44" showAll="0"/>
    <pivotField numFmtId="44" showAll="0"/>
    <pivotField dataField="1" numFmtId="44" showAll="0"/>
    <pivotField axis="axisCol" showAll="0">
      <items count="4">
        <item x="0"/>
        <item x="2"/>
        <item x="1"/>
        <item t="default"/>
      </items>
    </pivotField>
    <pivotField showAll="0" defaultSubtotal="0"/>
    <pivotField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8"/>
  </colFields>
  <colItems count="4">
    <i>
      <x/>
    </i>
    <i>
      <x v="1"/>
    </i>
    <i>
      <x v="2"/>
    </i>
    <i t="grand">
      <x/>
    </i>
  </colItems>
  <dataFields count="1">
    <dataField name="Somme de Bénéfice" fld="7" baseField="0" baseItem="0" numFmtId="4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1393BB56-39AA-E141-B527-7FC76993CDEE}" autoFormatId="16" applyNumberFormats="0" applyBorderFormats="0" applyFontFormats="0" applyPatternFormats="0" applyAlignmentFormats="0" applyWidthHeightFormats="0">
  <queryTableRefresh nextId="6">
    <queryTableFields count="5">
      <queryTableField id="1" name="Commande" tableColumnId="1"/>
      <queryTableField id="2" name="Produit" tableColumnId="2"/>
      <queryTableField id="3" name="Quantité" tableColumnId="3"/>
      <queryTableField id="4" name="Date" tableColumnId="4"/>
      <queryTableField id="5" name="Client" tableColumnId="5"/>
    </queryTableFields>
  </queryTableRefresh>
</queryTable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Catégorie" xr10:uid="{E5DB6C71-5070-1D40-9221-72FDD9E50D62}" sourceName="Catégorie">
  <pivotTables>
    <pivotTable tabId="13" name="Tableau croisé dynamique4"/>
  </pivotTables>
  <data>
    <tabular pivotCacheId="1819658176">
      <items count="7">
        <i x="0" s="1"/>
        <i x="5" s="1"/>
        <i x="3" s="1"/>
        <i x="6" s="1"/>
        <i x="4" s="1"/>
        <i x="1" s="1"/>
        <i x="2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atégorie" xr10:uid="{6E374572-DD00-DC4D-9CF4-6EC49A493E7E}" cache="Segment_Catégorie" caption="Catégorie" rowHeight="251883"/>
</slicers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FB8844-5F13-984C-8A8E-E1C55B9DF225}" name="nouvelles_commandes" displayName="nouvelles_commandes" ref="A1:E139" tableType="queryTable" totalsRowShown="0">
  <autoFilter ref="A1:E139" xr:uid="{01FB8844-5F13-984C-8A8E-E1C55B9DF225}"/>
  <tableColumns count="5">
    <tableColumn id="1" xr3:uid="{66A03DCA-7B92-FE40-8F87-2F712C446115}" uniqueName="1" name="Commande" queryTableFieldId="1" dataDxfId="23"/>
    <tableColumn id="2" xr3:uid="{9C91AF82-7E3F-824E-9B99-D9275CC45FE3}" uniqueName="2" name="Produit" queryTableFieldId="2" dataDxfId="22"/>
    <tableColumn id="3" xr3:uid="{A09FA2B9-ECDC-C849-965E-020E710B63ED}" uniqueName="3" name="Quantité" queryTableFieldId="3" dataDxfId="21"/>
    <tableColumn id="4" xr3:uid="{E6F47D51-8EC0-D044-ADD3-59E24F90A965}" uniqueName="4" name="Date" queryTableFieldId="4" dataDxfId="20"/>
    <tableColumn id="5" xr3:uid="{AE48F5D4-55FD-D44C-BFAD-6EA44F06961A}" uniqueName="5" name="Client" queryTableFieldId="5" dataDxfId="1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13518F3-8FC0-3940-B792-1DC1CFC61875}" name="TableauCommandes" displayName="TableauCommandes" ref="A1:I251" totalsRowShown="0" headerRowDxfId="18" dataDxfId="17" dataCellStyle="Monétaire">
  <autoFilter ref="A1:I251" xr:uid="{C13518F3-8FC0-3940-B792-1DC1CFC61875}"/>
  <tableColumns count="9">
    <tableColumn id="1" xr3:uid="{7C658551-26AE-1340-BA3F-D329B775DC83}" name="Code"/>
    <tableColumn id="2" xr3:uid="{0582EF89-AECC-E243-BEAC-40CF16F5F0B5}" name="Date" dataDxfId="16"/>
    <tableColumn id="3" xr3:uid="{E6047398-4319-674B-9989-A6CA8DF892ED}" name="Client" dataDxfId="15"/>
    <tableColumn id="4" xr3:uid="{655DD063-62C2-B64E-878E-82A51386A490}" name="Statut" dataDxfId="14"/>
    <tableColumn id="5" xr3:uid="{1FFC5A71-C9B7-5C48-B893-4C221606B55A}" name="montant total HT" dataDxfId="13" dataCellStyle="Monétaire">
      <calculatedColumnFormula>SUMIF('Détails Commandes'!$A:$A,Commandes!$A2,'Détails Commandes'!E:E)</calculatedColumnFormula>
    </tableColumn>
    <tableColumn id="6" xr3:uid="{4F513A27-43C3-FB44-ADAD-15E12AB3494D}" name="montant total TTC" dataDxfId="12" dataCellStyle="Monétaire">
      <calculatedColumnFormula>SUMIF('Détails Commandes'!$A:$A,Commandes!$A2,'Détails Commandes'!F:F)</calculatedColumnFormula>
    </tableColumn>
    <tableColumn id="7" xr3:uid="{FA4919A2-BBB1-DC4A-8281-96A90186ED37}" name="coût total" dataDxfId="11" dataCellStyle="Monétaire">
      <calculatedColumnFormula>SUMIF('Détails Commandes'!$A:$A,Commandes!$A2,'Détails Commandes'!G:G)</calculatedColumnFormula>
    </tableColumn>
    <tableColumn id="8" xr3:uid="{9AE9904A-08A3-F346-BEB4-A01C697A13FF}" name="Bénéfice" dataDxfId="10">
      <calculatedColumnFormula>E2-G2</calculatedColumnFormula>
    </tableColumn>
    <tableColumn id="9" xr3:uid="{DAE19C33-2E1F-1547-BE62-4F4BC36A5643}" name="Etat traitement" dataDxfId="9">
      <calculatedColumnFormula array="1">_xlfn.IFS(D2="annulée","Annulée",NETWORKDAYS(B2,TODAY())&gt;VLOOKUP($D2,Délais!$A:$B,2,FALSE),"Retard",TRUE,"OK")</calculatedColumn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E2FD1A8-A2B1-2949-811D-B89EE9A1EA14}" name="TableauDetailsCommande" displayName="TableauDetailsCommande" ref="A1:K764" totalsRowShown="0" headerRowDxfId="8">
  <autoFilter ref="A1:K764" xr:uid="{1E2FD1A8-A2B1-2949-811D-B89EE9A1EA14}"/>
  <tableColumns count="11">
    <tableColumn id="1" xr3:uid="{01151BA2-326B-7741-BDFD-49B270E5289E}" name="Commande"/>
    <tableColumn id="2" xr3:uid="{F8D99B52-CD02-304A-B42A-4614CA9E70C6}" name="Produit" dataDxfId="7"/>
    <tableColumn id="3" xr3:uid="{4D52EEC1-3E67-3148-8C69-0E6F6DF7C023}" name="Quantité" dataDxfId="6"/>
    <tableColumn id="4" xr3:uid="{79E129F4-5AE2-CC41-A9CF-E725C427B1CA}" name="Prix Unit" dataDxfId="5" dataCellStyle="Monétaire">
      <calculatedColumnFormula>VLOOKUP($B2,Produits,4,FALSE)</calculatedColumnFormula>
    </tableColumn>
    <tableColumn id="5" xr3:uid="{447CCF25-D999-D549-9B87-56EB6BE1ABA8}" name="Prix HT" dataDxfId="4" dataCellStyle="Monétaire">
      <calculatedColumnFormula>D2*C2</calculatedColumnFormula>
    </tableColumn>
    <tableColumn id="6" xr3:uid="{F1AA7D0F-AFE8-CE42-A949-DB4F0A4BE46F}" name="Prix TTC" dataDxfId="3">
      <calculatedColumnFormula>E2*(1+VLOOKUP(VLOOKUP($B2,Produits,3,FALSE),TVAs,2,FALSE))</calculatedColumnFormula>
    </tableColumn>
    <tableColumn id="7" xr3:uid="{47E4125F-8BE8-7C42-932D-6B92E87DD25A}" name="Prix coûtant" dataDxfId="2" dataCellStyle="Monétaire">
      <calculatedColumnFormula>VLOOKUP($B2,Produits,7,FALSE)*C2</calculatedColumnFormula>
    </tableColumn>
    <tableColumn id="8" xr3:uid="{49F91C2E-4349-6F46-BB92-7491A1411F25}" name="Fournisseur">
      <calculatedColumnFormula>VLOOKUP($B2,Produits,2,FALSE)</calculatedColumnFormula>
    </tableColumn>
    <tableColumn id="9" xr3:uid="{EA47167B-CBCE-7545-A0B1-6B3237C7D785}" name="Catégorie">
      <calculatedColumnFormula>VLOOKUP($B2,Produits,3,FALSE)</calculatedColumnFormula>
    </tableColumn>
    <tableColumn id="10" xr3:uid="{6C6EB9CF-6D27-0349-872E-A9BEE7B60A1F}" name="Nom produit">
      <calculatedColumnFormula>VLOOKUP($B2,Produits,5,FALSE)</calculatedColumnFormula>
    </tableColumn>
    <tableColumn id="12" xr3:uid="{D03067E3-E28B-DF4D-B4AD-F7FF5ACF35F6}" name="Statut">
      <calculatedColumnFormula>VLOOKUP($A2,Commandes,4,FALSE)</calculatedColumnFormula>
    </tableColumn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1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4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5D595-42C9-354D-8B9D-FD6871205D50}">
  <dimension ref="A1:B8"/>
  <sheetViews>
    <sheetView workbookViewId="0">
      <selection activeCell="B1" sqref="B1"/>
    </sheetView>
  </sheetViews>
  <sheetFormatPr baseColWidth="10" defaultRowHeight="16" x14ac:dyDescent="0.2"/>
  <cols>
    <col min="1" max="1" width="15.5" customWidth="1"/>
    <col min="2" max="2" width="11.6640625" style="1" customWidth="1"/>
    <col min="82" max="82" width="13" customWidth="1"/>
  </cols>
  <sheetData>
    <row r="1" spans="1:2" x14ac:dyDescent="0.2">
      <c r="A1" s="2" t="s">
        <v>8</v>
      </c>
      <c r="B1" s="3" t="s">
        <v>9</v>
      </c>
    </row>
    <row r="2" spans="1:2" x14ac:dyDescent="0.2">
      <c r="A2" t="s">
        <v>1</v>
      </c>
      <c r="B2" s="1">
        <v>0.2</v>
      </c>
    </row>
    <row r="3" spans="1:2" x14ac:dyDescent="0.2">
      <c r="A3" t="s">
        <v>2</v>
      </c>
      <c r="B3" s="1">
        <v>0.2</v>
      </c>
    </row>
    <row r="4" spans="1:2" x14ac:dyDescent="0.2">
      <c r="A4" t="s">
        <v>3</v>
      </c>
      <c r="B4" s="1">
        <v>0.1</v>
      </c>
    </row>
    <row r="5" spans="1:2" x14ac:dyDescent="0.2">
      <c r="A5" t="s">
        <v>4</v>
      </c>
      <c r="B5" s="1">
        <v>5.5E-2</v>
      </c>
    </row>
    <row r="6" spans="1:2" x14ac:dyDescent="0.2">
      <c r="A6" t="s">
        <v>5</v>
      </c>
      <c r="B6" s="1">
        <v>5.5E-2</v>
      </c>
    </row>
    <row r="7" spans="1:2" x14ac:dyDescent="0.2">
      <c r="A7" t="s">
        <v>6</v>
      </c>
      <c r="B7" s="1">
        <v>0.2</v>
      </c>
    </row>
    <row r="8" spans="1:2" x14ac:dyDescent="0.2">
      <c r="A8" t="s">
        <v>7</v>
      </c>
      <c r="B8" s="1">
        <v>2.1000000000000001E-2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142AC-71B2-9242-A1A9-19BB4CD335B8}">
  <dimension ref="A1:B5"/>
  <sheetViews>
    <sheetView workbookViewId="0">
      <selection activeCell="B5" sqref="B5"/>
    </sheetView>
  </sheetViews>
  <sheetFormatPr baseColWidth="10" defaultRowHeight="16" x14ac:dyDescent="0.2"/>
  <sheetData>
    <row r="1" spans="1:2" x14ac:dyDescent="0.2">
      <c r="A1" s="2" t="s">
        <v>116</v>
      </c>
      <c r="B1" s="2" t="s">
        <v>121</v>
      </c>
    </row>
    <row r="2" spans="1:2" x14ac:dyDescent="0.2">
      <c r="A2" t="s">
        <v>117</v>
      </c>
    </row>
    <row r="3" spans="1:2" x14ac:dyDescent="0.2">
      <c r="A3" t="s">
        <v>118</v>
      </c>
      <c r="B3">
        <v>10</v>
      </c>
    </row>
    <row r="4" spans="1:2" x14ac:dyDescent="0.2">
      <c r="A4" t="s">
        <v>119</v>
      </c>
      <c r="B4">
        <v>20</v>
      </c>
    </row>
    <row r="5" spans="1:2" x14ac:dyDescent="0.2">
      <c r="A5" t="s">
        <v>120</v>
      </c>
      <c r="B5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275A7-350F-E744-BC23-4287199D3FBA}">
  <dimension ref="A1:B5"/>
  <sheetViews>
    <sheetView workbookViewId="0">
      <selection activeCell="A6" sqref="A6"/>
    </sheetView>
  </sheetViews>
  <sheetFormatPr baseColWidth="10" defaultRowHeight="16" x14ac:dyDescent="0.2"/>
  <sheetData>
    <row r="1" spans="1:2" x14ac:dyDescent="0.2">
      <c r="A1" s="2" t="s">
        <v>1400</v>
      </c>
      <c r="B1" s="2" t="s">
        <v>1401</v>
      </c>
    </row>
    <row r="2" spans="1:2" x14ac:dyDescent="0.2">
      <c r="A2" t="s">
        <v>1402</v>
      </c>
      <c r="B2">
        <v>250</v>
      </c>
    </row>
    <row r="3" spans="1:2" x14ac:dyDescent="0.2">
      <c r="A3" t="s">
        <v>1403</v>
      </c>
      <c r="B3">
        <v>150</v>
      </c>
    </row>
    <row r="4" spans="1:2" x14ac:dyDescent="0.2">
      <c r="A4" t="s">
        <v>1404</v>
      </c>
      <c r="B4">
        <v>100</v>
      </c>
    </row>
    <row r="5" spans="1:2" x14ac:dyDescent="0.2">
      <c r="A5" t="s">
        <v>1405</v>
      </c>
      <c r="B5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B5AF3-45E5-4B46-85AB-86EEC22F48A2}">
  <sheetPr>
    <tabColor theme="8" tint="0.79998168889431442"/>
  </sheetPr>
  <dimension ref="A1:E30"/>
  <sheetViews>
    <sheetView workbookViewId="0">
      <selection activeCell="G8" sqref="G8"/>
    </sheetView>
  </sheetViews>
  <sheetFormatPr baseColWidth="10" defaultRowHeight="16" x14ac:dyDescent="0.2"/>
  <cols>
    <col min="1" max="1" width="19.1640625" customWidth="1"/>
    <col min="2" max="2" width="53.83203125" customWidth="1"/>
    <col min="3" max="3" width="27.6640625" customWidth="1"/>
    <col min="4" max="4" width="20.6640625" customWidth="1"/>
  </cols>
  <sheetData>
    <row r="1" spans="1:5" x14ac:dyDescent="0.2">
      <c r="A1" s="2" t="s">
        <v>10</v>
      </c>
      <c r="B1" s="2" t="s">
        <v>11</v>
      </c>
      <c r="C1" s="2" t="s">
        <v>12</v>
      </c>
      <c r="D1" s="2" t="s">
        <v>13</v>
      </c>
      <c r="E1" s="2"/>
    </row>
    <row r="2" spans="1:5" x14ac:dyDescent="0.2">
      <c r="A2" t="s">
        <v>14</v>
      </c>
      <c r="B2" t="s">
        <v>15</v>
      </c>
      <c r="C2" t="s">
        <v>16</v>
      </c>
      <c r="D2" t="s">
        <v>17</v>
      </c>
    </row>
    <row r="3" spans="1:5" x14ac:dyDescent="0.2">
      <c r="A3" t="s">
        <v>18</v>
      </c>
      <c r="B3" t="s">
        <v>19</v>
      </c>
      <c r="C3" t="s">
        <v>20</v>
      </c>
      <c r="D3" t="s">
        <v>21</v>
      </c>
    </row>
    <row r="4" spans="1:5" x14ac:dyDescent="0.2">
      <c r="A4" t="s">
        <v>22</v>
      </c>
      <c r="B4" t="s">
        <v>19</v>
      </c>
      <c r="C4" t="s">
        <v>23</v>
      </c>
      <c r="D4" t="s">
        <v>21</v>
      </c>
    </row>
    <row r="5" spans="1:5" x14ac:dyDescent="0.2">
      <c r="A5" t="s">
        <v>24</v>
      </c>
      <c r="B5" t="s">
        <v>25</v>
      </c>
      <c r="C5" t="s">
        <v>26</v>
      </c>
      <c r="D5" t="s">
        <v>27</v>
      </c>
    </row>
    <row r="6" spans="1:5" x14ac:dyDescent="0.2">
      <c r="A6" t="s">
        <v>28</v>
      </c>
      <c r="B6" t="s">
        <v>29</v>
      </c>
      <c r="C6" t="s">
        <v>30</v>
      </c>
      <c r="D6" t="s">
        <v>31</v>
      </c>
    </row>
    <row r="7" spans="1:5" x14ac:dyDescent="0.2">
      <c r="A7" t="s">
        <v>32</v>
      </c>
      <c r="B7" t="s">
        <v>33</v>
      </c>
      <c r="C7" t="s">
        <v>34</v>
      </c>
      <c r="D7" t="s">
        <v>35</v>
      </c>
    </row>
    <row r="8" spans="1:5" x14ac:dyDescent="0.2">
      <c r="A8" t="s">
        <v>36</v>
      </c>
      <c r="B8" t="s">
        <v>37</v>
      </c>
      <c r="C8" t="s">
        <v>38</v>
      </c>
      <c r="D8" t="s">
        <v>39</v>
      </c>
    </row>
    <row r="9" spans="1:5" x14ac:dyDescent="0.2">
      <c r="A9" t="s">
        <v>40</v>
      </c>
      <c r="B9" t="s">
        <v>41</v>
      </c>
      <c r="C9" t="s">
        <v>42</v>
      </c>
      <c r="D9" t="s">
        <v>43</v>
      </c>
    </row>
    <row r="10" spans="1:5" x14ac:dyDescent="0.2">
      <c r="A10" t="s">
        <v>44</v>
      </c>
      <c r="B10" t="s">
        <v>45</v>
      </c>
      <c r="C10" t="s">
        <v>46</v>
      </c>
      <c r="D10" t="s">
        <v>47</v>
      </c>
    </row>
    <row r="11" spans="1:5" x14ac:dyDescent="0.2">
      <c r="A11" t="s">
        <v>48</v>
      </c>
      <c r="B11" t="s">
        <v>49</v>
      </c>
      <c r="C11" t="s">
        <v>50</v>
      </c>
      <c r="D11" t="s">
        <v>51</v>
      </c>
    </row>
    <row r="12" spans="1:5" x14ac:dyDescent="0.2">
      <c r="A12" t="s">
        <v>52</v>
      </c>
      <c r="B12" t="s">
        <v>53</v>
      </c>
      <c r="C12" t="s">
        <v>54</v>
      </c>
      <c r="D12" t="s">
        <v>55</v>
      </c>
    </row>
    <row r="13" spans="1:5" x14ac:dyDescent="0.2">
      <c r="A13" t="s">
        <v>56</v>
      </c>
      <c r="B13" t="s">
        <v>29</v>
      </c>
      <c r="C13" t="s">
        <v>57</v>
      </c>
      <c r="D13" t="s">
        <v>31</v>
      </c>
      <c r="E13" s="6"/>
    </row>
    <row r="14" spans="1:5" x14ac:dyDescent="0.2">
      <c r="A14" t="s">
        <v>58</v>
      </c>
      <c r="B14" t="s">
        <v>59</v>
      </c>
      <c r="C14" t="s">
        <v>60</v>
      </c>
      <c r="D14" t="s">
        <v>27</v>
      </c>
    </row>
    <row r="15" spans="1:5" x14ac:dyDescent="0.2">
      <c r="A15" t="s">
        <v>61</v>
      </c>
      <c r="B15" t="s">
        <v>62</v>
      </c>
      <c r="C15" t="s">
        <v>63</v>
      </c>
      <c r="D15" t="s">
        <v>64</v>
      </c>
    </row>
    <row r="16" spans="1:5" x14ac:dyDescent="0.2">
      <c r="A16" t="s">
        <v>65</v>
      </c>
      <c r="B16" t="s">
        <v>37</v>
      </c>
      <c r="C16" t="s">
        <v>66</v>
      </c>
      <c r="D16" t="s">
        <v>27</v>
      </c>
    </row>
    <row r="17" spans="1:4" x14ac:dyDescent="0.2">
      <c r="A17" t="s">
        <v>67</v>
      </c>
      <c r="B17" t="s">
        <v>68</v>
      </c>
      <c r="C17" t="s">
        <v>69</v>
      </c>
      <c r="D17" t="s">
        <v>17</v>
      </c>
    </row>
    <row r="18" spans="1:4" x14ac:dyDescent="0.2">
      <c r="A18" t="s">
        <v>70</v>
      </c>
      <c r="B18" t="s">
        <v>71</v>
      </c>
      <c r="C18" t="s">
        <v>72</v>
      </c>
      <c r="D18" t="s">
        <v>73</v>
      </c>
    </row>
    <row r="19" spans="1:4" x14ac:dyDescent="0.2">
      <c r="A19" t="s">
        <v>74</v>
      </c>
      <c r="B19" t="s">
        <v>75</v>
      </c>
      <c r="C19" t="s">
        <v>76</v>
      </c>
      <c r="D19" t="s">
        <v>73</v>
      </c>
    </row>
    <row r="20" spans="1:4" x14ac:dyDescent="0.2">
      <c r="A20" t="s">
        <v>77</v>
      </c>
      <c r="B20" t="s">
        <v>78</v>
      </c>
      <c r="C20" t="s">
        <v>79</v>
      </c>
      <c r="D20" t="s">
        <v>80</v>
      </c>
    </row>
    <row r="21" spans="1:4" x14ac:dyDescent="0.2">
      <c r="A21" t="s">
        <v>81</v>
      </c>
      <c r="B21" t="s">
        <v>25</v>
      </c>
      <c r="C21" t="s">
        <v>82</v>
      </c>
      <c r="D21" t="s">
        <v>31</v>
      </c>
    </row>
    <row r="22" spans="1:4" x14ac:dyDescent="0.2">
      <c r="A22" t="s">
        <v>83</v>
      </c>
      <c r="B22" t="s">
        <v>49</v>
      </c>
      <c r="C22" t="s">
        <v>84</v>
      </c>
      <c r="D22" t="s">
        <v>85</v>
      </c>
    </row>
    <row r="23" spans="1:4" x14ac:dyDescent="0.2">
      <c r="A23" t="s">
        <v>86</v>
      </c>
      <c r="B23" t="s">
        <v>87</v>
      </c>
      <c r="C23" t="s">
        <v>88</v>
      </c>
      <c r="D23" t="s">
        <v>39</v>
      </c>
    </row>
    <row r="24" spans="1:4" x14ac:dyDescent="0.2">
      <c r="A24" t="s">
        <v>90</v>
      </c>
      <c r="B24" t="s">
        <v>91</v>
      </c>
      <c r="C24" t="s">
        <v>92</v>
      </c>
      <c r="D24" t="s">
        <v>89</v>
      </c>
    </row>
    <row r="25" spans="1:4" x14ac:dyDescent="0.2">
      <c r="A25" t="s">
        <v>93</v>
      </c>
      <c r="B25" t="s">
        <v>94</v>
      </c>
      <c r="C25" t="s">
        <v>95</v>
      </c>
      <c r="D25" t="s">
        <v>96</v>
      </c>
    </row>
    <row r="26" spans="1:4" x14ac:dyDescent="0.2">
      <c r="A26" t="s">
        <v>97</v>
      </c>
      <c r="B26" t="s">
        <v>98</v>
      </c>
      <c r="C26" t="s">
        <v>99</v>
      </c>
      <c r="D26" t="s">
        <v>100</v>
      </c>
    </row>
    <row r="27" spans="1:4" x14ac:dyDescent="0.2">
      <c r="A27" t="s">
        <v>101</v>
      </c>
      <c r="B27" t="s">
        <v>102</v>
      </c>
      <c r="C27" t="s">
        <v>103</v>
      </c>
      <c r="D27" t="s">
        <v>104</v>
      </c>
    </row>
    <row r="28" spans="1:4" x14ac:dyDescent="0.2">
      <c r="A28" t="s">
        <v>106</v>
      </c>
      <c r="B28" t="s">
        <v>105</v>
      </c>
      <c r="C28" t="s">
        <v>107</v>
      </c>
      <c r="D28" t="s">
        <v>108</v>
      </c>
    </row>
    <row r="29" spans="1:4" x14ac:dyDescent="0.2">
      <c r="A29" t="s">
        <v>110</v>
      </c>
      <c r="B29" t="s">
        <v>109</v>
      </c>
      <c r="C29" t="s">
        <v>111</v>
      </c>
      <c r="D29" t="s">
        <v>31</v>
      </c>
    </row>
    <row r="30" spans="1:4" x14ac:dyDescent="0.2">
      <c r="A30" t="s">
        <v>112</v>
      </c>
      <c r="B30" t="s">
        <v>113</v>
      </c>
      <c r="C30" t="s">
        <v>115</v>
      </c>
      <c r="D30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BD864-373B-174A-9BB4-98ADB4AF2287}">
  <sheetPr>
    <tabColor theme="8" tint="0.79998168889431442"/>
  </sheetPr>
  <dimension ref="A1:H100"/>
  <sheetViews>
    <sheetView workbookViewId="0">
      <selection activeCell="I2" sqref="I2"/>
    </sheetView>
  </sheetViews>
  <sheetFormatPr baseColWidth="10" defaultRowHeight="16" x14ac:dyDescent="0.2"/>
  <cols>
    <col min="1" max="1" width="13.83203125" customWidth="1"/>
    <col min="2" max="2" width="26.83203125" customWidth="1"/>
    <col min="3" max="3" width="14.6640625" customWidth="1"/>
    <col min="4" max="4" width="15.33203125" style="5" customWidth="1"/>
    <col min="5" max="5" width="23.5" customWidth="1"/>
    <col min="6" max="6" width="10.83203125" style="9"/>
    <col min="7" max="7" width="15.6640625" style="5" customWidth="1"/>
    <col min="8" max="8" width="14.6640625" customWidth="1"/>
  </cols>
  <sheetData>
    <row r="1" spans="1:8" x14ac:dyDescent="0.2">
      <c r="A1" s="2" t="s">
        <v>122</v>
      </c>
      <c r="B1" s="2" t="s">
        <v>10</v>
      </c>
      <c r="C1" s="2" t="s">
        <v>0</v>
      </c>
      <c r="D1" s="4" t="s">
        <v>197</v>
      </c>
      <c r="E1" s="2" t="s">
        <v>11</v>
      </c>
      <c r="F1" s="8" t="s">
        <v>198</v>
      </c>
      <c r="G1" s="4" t="s">
        <v>199</v>
      </c>
      <c r="H1" s="2" t="s">
        <v>1398</v>
      </c>
    </row>
    <row r="2" spans="1:8" x14ac:dyDescent="0.2">
      <c r="A2" t="s">
        <v>123</v>
      </c>
      <c r="B2" t="s">
        <v>14</v>
      </c>
      <c r="C2" t="s">
        <v>5</v>
      </c>
      <c r="D2" s="5">
        <v>29.35</v>
      </c>
      <c r="E2" t="s">
        <v>200</v>
      </c>
      <c r="F2" s="9">
        <v>6</v>
      </c>
      <c r="G2" s="5">
        <v>17.600000000000001</v>
      </c>
      <c r="H2" s="9">
        <f>F2-SUMIF(nouvelles_commandes!$B:$B,Produits!A2,nouvelles_commandes!$C:$C)</f>
        <v>-4</v>
      </c>
    </row>
    <row r="3" spans="1:8" x14ac:dyDescent="0.2">
      <c r="A3" t="s">
        <v>124</v>
      </c>
      <c r="B3" t="s">
        <v>18</v>
      </c>
      <c r="C3" t="s">
        <v>4</v>
      </c>
      <c r="D3" s="5">
        <v>5.71</v>
      </c>
      <c r="E3" t="s">
        <v>201</v>
      </c>
      <c r="F3" s="9">
        <v>1</v>
      </c>
      <c r="G3" s="5">
        <v>4.25</v>
      </c>
      <c r="H3" s="9">
        <f>F3-SUMIF(nouvelles_commandes!$B:$B,Produits!A3,nouvelles_commandes!$C:$C)</f>
        <v>-3</v>
      </c>
    </row>
    <row r="4" spans="1:8" x14ac:dyDescent="0.2">
      <c r="A4" t="s">
        <v>125</v>
      </c>
      <c r="B4" t="s">
        <v>22</v>
      </c>
      <c r="C4" t="s">
        <v>4</v>
      </c>
      <c r="D4" s="5">
        <v>5.19</v>
      </c>
      <c r="E4" t="s">
        <v>202</v>
      </c>
      <c r="F4" s="9">
        <v>8</v>
      </c>
      <c r="G4" s="5">
        <v>4.57</v>
      </c>
      <c r="H4" s="9">
        <f>F4-SUMIF(nouvelles_commandes!$B:$B,Produits!A4,nouvelles_commandes!$C:$C)</f>
        <v>8</v>
      </c>
    </row>
    <row r="5" spans="1:8" x14ac:dyDescent="0.2">
      <c r="A5" t="s">
        <v>126</v>
      </c>
      <c r="B5" t="s">
        <v>24</v>
      </c>
      <c r="C5" t="s">
        <v>6</v>
      </c>
      <c r="D5" s="5">
        <v>49.57</v>
      </c>
      <c r="E5" t="s">
        <v>203</v>
      </c>
      <c r="F5" s="9">
        <v>6</v>
      </c>
      <c r="G5" s="5">
        <v>34.020000000000003</v>
      </c>
      <c r="H5" s="9">
        <f>F5-SUMIF(nouvelles_commandes!$B:$B,Produits!A5,nouvelles_commandes!$C:$C)</f>
        <v>-3</v>
      </c>
    </row>
    <row r="6" spans="1:8" x14ac:dyDescent="0.2">
      <c r="A6" t="s">
        <v>127</v>
      </c>
      <c r="B6" t="s">
        <v>28</v>
      </c>
      <c r="C6" t="s">
        <v>1</v>
      </c>
      <c r="D6" s="5">
        <v>32.700000000000003</v>
      </c>
      <c r="E6" t="s">
        <v>204</v>
      </c>
      <c r="F6" s="9">
        <v>4</v>
      </c>
      <c r="G6" s="5">
        <v>26.24</v>
      </c>
      <c r="H6" s="9">
        <f>F6-SUMIF(nouvelles_commandes!$B:$B,Produits!A6,nouvelles_commandes!$C:$C)</f>
        <v>4</v>
      </c>
    </row>
    <row r="7" spans="1:8" x14ac:dyDescent="0.2">
      <c r="A7" t="s">
        <v>128</v>
      </c>
      <c r="B7" t="s">
        <v>32</v>
      </c>
      <c r="C7" t="s">
        <v>4</v>
      </c>
      <c r="D7" s="5">
        <v>3.84</v>
      </c>
      <c r="E7" t="s">
        <v>205</v>
      </c>
      <c r="F7" s="9">
        <v>5</v>
      </c>
      <c r="G7" s="5">
        <v>3.16</v>
      </c>
      <c r="H7" s="9">
        <f>F7-SUMIF(nouvelles_commandes!$B:$B,Produits!A7,nouvelles_commandes!$C:$C)</f>
        <v>-8</v>
      </c>
    </row>
    <row r="8" spans="1:8" x14ac:dyDescent="0.2">
      <c r="A8" t="s">
        <v>129</v>
      </c>
      <c r="B8" t="s">
        <v>36</v>
      </c>
      <c r="C8" t="s">
        <v>1</v>
      </c>
      <c r="D8" s="5">
        <v>59.22</v>
      </c>
      <c r="E8" t="s">
        <v>206</v>
      </c>
      <c r="F8" s="9">
        <v>5</v>
      </c>
      <c r="G8" s="5">
        <v>43.17</v>
      </c>
      <c r="H8" s="9">
        <f>F8-SUMIF(nouvelles_commandes!$B:$B,Produits!A8,nouvelles_commandes!$C:$C)</f>
        <v>0</v>
      </c>
    </row>
    <row r="9" spans="1:8" x14ac:dyDescent="0.2">
      <c r="A9" t="s">
        <v>130</v>
      </c>
      <c r="B9" t="s">
        <v>40</v>
      </c>
      <c r="C9" t="s">
        <v>7</v>
      </c>
      <c r="D9" s="5">
        <v>3.84</v>
      </c>
      <c r="E9" t="s">
        <v>207</v>
      </c>
      <c r="F9" s="9">
        <v>0</v>
      </c>
      <c r="G9" s="5">
        <v>3.23</v>
      </c>
      <c r="H9" s="9">
        <f>F9-SUMIF(nouvelles_commandes!$B:$B,Produits!A9,nouvelles_commandes!$C:$C)</f>
        <v>0</v>
      </c>
    </row>
    <row r="10" spans="1:8" x14ac:dyDescent="0.2">
      <c r="A10" t="s">
        <v>131</v>
      </c>
      <c r="B10" t="s">
        <v>44</v>
      </c>
      <c r="C10" t="s">
        <v>3</v>
      </c>
      <c r="D10" s="5">
        <v>20.86</v>
      </c>
      <c r="E10" t="s">
        <v>208</v>
      </c>
      <c r="F10" s="9">
        <v>9</v>
      </c>
      <c r="G10" s="5">
        <v>16.63</v>
      </c>
      <c r="H10" s="9">
        <f>F10-SUMIF(nouvelles_commandes!$B:$B,Produits!A10,nouvelles_commandes!$C:$C)</f>
        <v>8</v>
      </c>
    </row>
    <row r="11" spans="1:8" x14ac:dyDescent="0.2">
      <c r="A11" t="s">
        <v>132</v>
      </c>
      <c r="B11" t="s">
        <v>32</v>
      </c>
      <c r="C11" t="s">
        <v>6</v>
      </c>
      <c r="D11" s="5">
        <v>41.31</v>
      </c>
      <c r="E11" t="s">
        <v>209</v>
      </c>
      <c r="F11" s="9">
        <v>1</v>
      </c>
      <c r="G11" s="5">
        <v>22.96</v>
      </c>
      <c r="H11" s="9">
        <f>F11-SUMIF(nouvelles_commandes!$B:$B,Produits!A11,nouvelles_commandes!$C:$C)</f>
        <v>1</v>
      </c>
    </row>
    <row r="12" spans="1:8" x14ac:dyDescent="0.2">
      <c r="A12" t="s">
        <v>133</v>
      </c>
      <c r="B12" t="s">
        <v>48</v>
      </c>
      <c r="C12" t="s">
        <v>5</v>
      </c>
      <c r="D12" s="5">
        <v>9.27</v>
      </c>
      <c r="E12" t="s">
        <v>210</v>
      </c>
      <c r="F12" s="9">
        <v>5</v>
      </c>
      <c r="G12" s="5">
        <v>8</v>
      </c>
      <c r="H12" s="9">
        <f>F12-SUMIF(nouvelles_commandes!$B:$B,Produits!A12,nouvelles_commandes!$C:$C)</f>
        <v>1</v>
      </c>
    </row>
    <row r="13" spans="1:8" x14ac:dyDescent="0.2">
      <c r="A13" t="s">
        <v>134</v>
      </c>
      <c r="B13" t="s">
        <v>36</v>
      </c>
      <c r="C13" t="s">
        <v>1</v>
      </c>
      <c r="D13" s="5">
        <v>42.14</v>
      </c>
      <c r="E13" t="s">
        <v>211</v>
      </c>
      <c r="F13" s="9">
        <v>8</v>
      </c>
      <c r="G13" s="5">
        <v>37.71</v>
      </c>
      <c r="H13" s="9">
        <f>F13-SUMIF(nouvelles_commandes!$B:$B,Produits!A13,nouvelles_commandes!$C:$C)</f>
        <v>7</v>
      </c>
    </row>
    <row r="14" spans="1:8" x14ac:dyDescent="0.2">
      <c r="A14" t="s">
        <v>135</v>
      </c>
      <c r="B14" t="s">
        <v>48</v>
      </c>
      <c r="C14" t="s">
        <v>5</v>
      </c>
      <c r="D14" s="5">
        <v>9.67</v>
      </c>
      <c r="E14" t="s">
        <v>210</v>
      </c>
      <c r="F14" s="9">
        <v>4</v>
      </c>
      <c r="G14" s="5">
        <v>7.23</v>
      </c>
      <c r="H14" s="9">
        <f>F14-SUMIF(nouvelles_commandes!$B:$B,Produits!A14,nouvelles_commandes!$C:$C)</f>
        <v>-4</v>
      </c>
    </row>
    <row r="15" spans="1:8" x14ac:dyDescent="0.2">
      <c r="A15" t="s">
        <v>136</v>
      </c>
      <c r="B15" t="s">
        <v>52</v>
      </c>
      <c r="C15" t="s">
        <v>5</v>
      </c>
      <c r="D15" s="5">
        <v>5.27</v>
      </c>
      <c r="E15" t="s">
        <v>212</v>
      </c>
      <c r="F15" s="9">
        <v>7</v>
      </c>
      <c r="G15" s="5">
        <v>3.04</v>
      </c>
      <c r="H15" s="9">
        <f>F15-SUMIF(nouvelles_commandes!$B:$B,Produits!A15,nouvelles_commandes!$C:$C)</f>
        <v>0</v>
      </c>
    </row>
    <row r="16" spans="1:8" x14ac:dyDescent="0.2">
      <c r="A16" t="s">
        <v>137</v>
      </c>
      <c r="B16" t="s">
        <v>56</v>
      </c>
      <c r="C16" t="s">
        <v>1</v>
      </c>
      <c r="D16" s="5">
        <v>53.04</v>
      </c>
      <c r="E16" t="s">
        <v>211</v>
      </c>
      <c r="F16" s="9">
        <v>0</v>
      </c>
      <c r="G16" s="5">
        <v>30.79</v>
      </c>
      <c r="H16" s="9">
        <f>F16-SUMIF(nouvelles_commandes!$B:$B,Produits!A16,nouvelles_commandes!$C:$C)</f>
        <v>-4</v>
      </c>
    </row>
    <row r="17" spans="1:8" x14ac:dyDescent="0.2">
      <c r="A17" t="s">
        <v>138</v>
      </c>
      <c r="B17" t="s">
        <v>32</v>
      </c>
      <c r="C17" t="s">
        <v>7</v>
      </c>
      <c r="D17" s="5">
        <v>6.74</v>
      </c>
      <c r="E17" t="s">
        <v>213</v>
      </c>
      <c r="F17" s="9">
        <v>4</v>
      </c>
      <c r="G17" s="5">
        <v>4.1399999999999997</v>
      </c>
      <c r="H17" s="9">
        <f>F17-SUMIF(nouvelles_commandes!$B:$B,Produits!A17,nouvelles_commandes!$C:$C)</f>
        <v>-1</v>
      </c>
    </row>
    <row r="18" spans="1:8" x14ac:dyDescent="0.2">
      <c r="A18" t="s">
        <v>139</v>
      </c>
      <c r="B18" t="s">
        <v>58</v>
      </c>
      <c r="C18" t="s">
        <v>1</v>
      </c>
      <c r="D18" s="5">
        <v>48.64</v>
      </c>
      <c r="E18" t="s">
        <v>214</v>
      </c>
      <c r="F18" s="9">
        <v>9</v>
      </c>
      <c r="G18" s="5">
        <v>33.82</v>
      </c>
      <c r="H18" s="9">
        <f>F18-SUMIF(nouvelles_commandes!$B:$B,Produits!A18,nouvelles_commandes!$C:$C)</f>
        <v>1</v>
      </c>
    </row>
    <row r="19" spans="1:8" x14ac:dyDescent="0.2">
      <c r="A19" t="s">
        <v>140</v>
      </c>
      <c r="B19" t="s">
        <v>18</v>
      </c>
      <c r="C19" t="s">
        <v>4</v>
      </c>
      <c r="D19" s="5">
        <v>45.04</v>
      </c>
      <c r="E19" t="s">
        <v>215</v>
      </c>
      <c r="F19" s="9">
        <v>6</v>
      </c>
      <c r="G19" s="5">
        <v>30.09</v>
      </c>
      <c r="H19" s="9">
        <f>F19-SUMIF(nouvelles_commandes!$B:$B,Produits!A19,nouvelles_commandes!$C:$C)</f>
        <v>4</v>
      </c>
    </row>
    <row r="20" spans="1:8" x14ac:dyDescent="0.2">
      <c r="A20" t="s">
        <v>141</v>
      </c>
      <c r="B20" t="s">
        <v>28</v>
      </c>
      <c r="C20" t="s">
        <v>1</v>
      </c>
      <c r="D20" s="5">
        <v>35.869999999999997</v>
      </c>
      <c r="E20" t="s">
        <v>216</v>
      </c>
      <c r="F20" s="9">
        <v>9</v>
      </c>
      <c r="G20" s="5">
        <v>21.41</v>
      </c>
      <c r="H20" s="9">
        <f>F20-SUMIF(nouvelles_commandes!$B:$B,Produits!A20,nouvelles_commandes!$C:$C)</f>
        <v>6</v>
      </c>
    </row>
    <row r="21" spans="1:8" x14ac:dyDescent="0.2">
      <c r="A21" t="s">
        <v>142</v>
      </c>
      <c r="B21" t="s">
        <v>48</v>
      </c>
      <c r="C21" t="s">
        <v>5</v>
      </c>
      <c r="D21" s="5">
        <v>14.78</v>
      </c>
      <c r="E21" t="s">
        <v>217</v>
      </c>
      <c r="F21" s="9">
        <v>5</v>
      </c>
      <c r="G21" s="5">
        <v>10.93</v>
      </c>
      <c r="H21" s="9">
        <f>F21-SUMIF(nouvelles_commandes!$B:$B,Produits!A21,nouvelles_commandes!$C:$C)</f>
        <v>5</v>
      </c>
    </row>
    <row r="22" spans="1:8" x14ac:dyDescent="0.2">
      <c r="A22" t="s">
        <v>143</v>
      </c>
      <c r="B22" t="s">
        <v>44</v>
      </c>
      <c r="C22" t="s">
        <v>4</v>
      </c>
      <c r="D22" s="5">
        <v>3.5</v>
      </c>
      <c r="E22" t="s">
        <v>218</v>
      </c>
      <c r="F22" s="9">
        <v>3</v>
      </c>
      <c r="G22" s="5">
        <v>3.18</v>
      </c>
      <c r="H22" s="9">
        <f>F22-SUMIF(nouvelles_commandes!$B:$B,Produits!A22,nouvelles_commandes!$C:$C)</f>
        <v>-1</v>
      </c>
    </row>
    <row r="23" spans="1:8" x14ac:dyDescent="0.2">
      <c r="A23" t="s">
        <v>144</v>
      </c>
      <c r="B23" t="s">
        <v>58</v>
      </c>
      <c r="C23" t="s">
        <v>1</v>
      </c>
      <c r="D23" s="5">
        <v>24.85</v>
      </c>
      <c r="E23" t="s">
        <v>219</v>
      </c>
      <c r="F23" s="9">
        <v>1</v>
      </c>
      <c r="G23" s="5">
        <v>22.52</v>
      </c>
      <c r="H23" s="9">
        <f>F23-SUMIF(nouvelles_commandes!$B:$B,Produits!A23,nouvelles_commandes!$C:$C)</f>
        <v>-2</v>
      </c>
    </row>
    <row r="24" spans="1:8" x14ac:dyDescent="0.2">
      <c r="A24" t="s">
        <v>145</v>
      </c>
      <c r="B24" t="s">
        <v>22</v>
      </c>
      <c r="C24" t="s">
        <v>2</v>
      </c>
      <c r="D24" s="5">
        <v>55.91</v>
      </c>
      <c r="E24" t="s">
        <v>220</v>
      </c>
      <c r="F24" s="9">
        <v>4</v>
      </c>
      <c r="G24" s="5">
        <v>31.29</v>
      </c>
      <c r="H24" s="9">
        <f>F24-SUMIF(nouvelles_commandes!$B:$B,Produits!A24,nouvelles_commandes!$C:$C)</f>
        <v>-6</v>
      </c>
    </row>
    <row r="25" spans="1:8" x14ac:dyDescent="0.2">
      <c r="A25" t="s">
        <v>146</v>
      </c>
      <c r="B25" t="s">
        <v>61</v>
      </c>
      <c r="C25" t="s">
        <v>4</v>
      </c>
      <c r="D25" s="5">
        <v>6.17</v>
      </c>
      <c r="E25" t="s">
        <v>221</v>
      </c>
      <c r="F25" s="9">
        <v>5</v>
      </c>
      <c r="G25" s="5">
        <v>4.28</v>
      </c>
      <c r="H25" s="9">
        <f>F25-SUMIF(nouvelles_commandes!$B:$B,Produits!A25,nouvelles_commandes!$C:$C)</f>
        <v>2</v>
      </c>
    </row>
    <row r="26" spans="1:8" x14ac:dyDescent="0.2">
      <c r="A26" t="s">
        <v>147</v>
      </c>
      <c r="B26" t="s">
        <v>65</v>
      </c>
      <c r="C26" t="s">
        <v>1</v>
      </c>
      <c r="D26" s="5">
        <v>31.1</v>
      </c>
      <c r="E26" t="s">
        <v>222</v>
      </c>
      <c r="F26" s="9">
        <v>9</v>
      </c>
      <c r="G26" s="5">
        <v>26.24</v>
      </c>
      <c r="H26" s="9">
        <f>F26-SUMIF(nouvelles_commandes!$B:$B,Produits!A26,nouvelles_commandes!$C:$C)</f>
        <v>7</v>
      </c>
    </row>
    <row r="27" spans="1:8" x14ac:dyDescent="0.2">
      <c r="A27" t="s">
        <v>148</v>
      </c>
      <c r="B27" t="s">
        <v>58</v>
      </c>
      <c r="C27" t="s">
        <v>1</v>
      </c>
      <c r="D27" s="5">
        <v>49.88</v>
      </c>
      <c r="E27" t="s">
        <v>223</v>
      </c>
      <c r="F27" s="9">
        <v>4</v>
      </c>
      <c r="G27" s="5">
        <v>28.66</v>
      </c>
      <c r="H27" s="9">
        <f>F27-SUMIF(nouvelles_commandes!$B:$B,Produits!A27,nouvelles_commandes!$C:$C)</f>
        <v>-2</v>
      </c>
    </row>
    <row r="28" spans="1:8" x14ac:dyDescent="0.2">
      <c r="A28" t="s">
        <v>149</v>
      </c>
      <c r="B28" t="s">
        <v>67</v>
      </c>
      <c r="C28" t="s">
        <v>1</v>
      </c>
      <c r="D28" s="5">
        <v>64.430000000000007</v>
      </c>
      <c r="E28" t="s">
        <v>223</v>
      </c>
      <c r="F28" s="9">
        <v>0</v>
      </c>
      <c r="G28" s="5">
        <v>46.92</v>
      </c>
      <c r="H28" s="9">
        <f>F28-SUMIF(nouvelles_commandes!$B:$B,Produits!A28,nouvelles_commandes!$C:$C)</f>
        <v>-11</v>
      </c>
    </row>
    <row r="29" spans="1:8" x14ac:dyDescent="0.2">
      <c r="A29" t="s">
        <v>150</v>
      </c>
      <c r="B29" t="s">
        <v>70</v>
      </c>
      <c r="C29" t="s">
        <v>4</v>
      </c>
      <c r="D29" s="5">
        <v>59.95</v>
      </c>
      <c r="E29" t="s">
        <v>224</v>
      </c>
      <c r="F29" s="9">
        <v>5</v>
      </c>
      <c r="G29" s="5">
        <v>46.64</v>
      </c>
      <c r="H29" s="9">
        <f>F29-SUMIF(nouvelles_commandes!$B:$B,Produits!A29,nouvelles_commandes!$C:$C)</f>
        <v>1</v>
      </c>
    </row>
    <row r="30" spans="1:8" x14ac:dyDescent="0.2">
      <c r="A30" t="s">
        <v>151</v>
      </c>
      <c r="B30" t="s">
        <v>56</v>
      </c>
      <c r="C30" t="s">
        <v>1</v>
      </c>
      <c r="D30" s="5">
        <v>54.54</v>
      </c>
      <c r="E30" t="s">
        <v>206</v>
      </c>
      <c r="F30" s="9">
        <v>8</v>
      </c>
      <c r="G30" s="5">
        <v>37.64</v>
      </c>
      <c r="H30" s="9">
        <f>F30-SUMIF(nouvelles_commandes!$B:$B,Produits!A30,nouvelles_commandes!$C:$C)</f>
        <v>8</v>
      </c>
    </row>
    <row r="31" spans="1:8" x14ac:dyDescent="0.2">
      <c r="A31" t="s">
        <v>152</v>
      </c>
      <c r="B31" t="s">
        <v>58</v>
      </c>
      <c r="C31" t="s">
        <v>1</v>
      </c>
      <c r="D31" s="5">
        <v>63.76</v>
      </c>
      <c r="E31" t="s">
        <v>222</v>
      </c>
      <c r="F31" s="9">
        <v>6</v>
      </c>
      <c r="G31" s="5">
        <v>44.05</v>
      </c>
      <c r="H31" s="9">
        <f>F31-SUMIF(nouvelles_commandes!$B:$B,Produits!A31,nouvelles_commandes!$C:$C)</f>
        <v>-3</v>
      </c>
    </row>
    <row r="32" spans="1:8" x14ac:dyDescent="0.2">
      <c r="A32" t="s">
        <v>153</v>
      </c>
      <c r="B32" t="s">
        <v>36</v>
      </c>
      <c r="C32" t="s">
        <v>2</v>
      </c>
      <c r="D32" s="5">
        <v>32.43</v>
      </c>
      <c r="E32" t="s">
        <v>225</v>
      </c>
      <c r="F32" s="9">
        <v>7</v>
      </c>
      <c r="G32" s="5">
        <v>25.98</v>
      </c>
      <c r="H32" s="9">
        <f>F32-SUMIF(nouvelles_commandes!$B:$B,Produits!A32,nouvelles_commandes!$C:$C)</f>
        <v>-1</v>
      </c>
    </row>
    <row r="33" spans="1:8" x14ac:dyDescent="0.2">
      <c r="A33" t="s">
        <v>154</v>
      </c>
      <c r="B33" t="s">
        <v>44</v>
      </c>
      <c r="C33" t="s">
        <v>5</v>
      </c>
      <c r="D33" s="5">
        <v>29.58</v>
      </c>
      <c r="E33" t="s">
        <v>200</v>
      </c>
      <c r="F33" s="9">
        <v>10</v>
      </c>
      <c r="G33" s="5">
        <v>19.899999999999999</v>
      </c>
      <c r="H33" s="9">
        <f>F33-SUMIF(nouvelles_commandes!$B:$B,Produits!A33,nouvelles_commandes!$C:$C)</f>
        <v>3</v>
      </c>
    </row>
    <row r="34" spans="1:8" x14ac:dyDescent="0.2">
      <c r="A34" t="s">
        <v>155</v>
      </c>
      <c r="B34" t="s">
        <v>56</v>
      </c>
      <c r="C34" t="s">
        <v>1</v>
      </c>
      <c r="D34" s="5">
        <v>44.74</v>
      </c>
      <c r="E34" t="s">
        <v>216</v>
      </c>
      <c r="F34" s="9">
        <v>1</v>
      </c>
      <c r="G34" s="5">
        <v>24.89</v>
      </c>
      <c r="H34" s="9">
        <f>F34-SUMIF(nouvelles_commandes!$B:$B,Produits!A34,nouvelles_commandes!$C:$C)</f>
        <v>1</v>
      </c>
    </row>
    <row r="35" spans="1:8" x14ac:dyDescent="0.2">
      <c r="A35" t="s">
        <v>156</v>
      </c>
      <c r="B35" t="s">
        <v>22</v>
      </c>
      <c r="C35" t="s">
        <v>4</v>
      </c>
      <c r="D35" s="5">
        <v>37.54</v>
      </c>
      <c r="E35" t="s">
        <v>226</v>
      </c>
      <c r="F35" s="9">
        <v>2</v>
      </c>
      <c r="G35" s="5">
        <v>24.82</v>
      </c>
      <c r="H35" s="9">
        <f>F35-SUMIF(nouvelles_commandes!$B:$B,Produits!A35,nouvelles_commandes!$C:$C)</f>
        <v>-7</v>
      </c>
    </row>
    <row r="36" spans="1:8" x14ac:dyDescent="0.2">
      <c r="A36" t="s">
        <v>157</v>
      </c>
      <c r="B36" t="s">
        <v>22</v>
      </c>
      <c r="C36" t="s">
        <v>4</v>
      </c>
      <c r="D36" s="5">
        <v>5.32</v>
      </c>
      <c r="E36" t="s">
        <v>205</v>
      </c>
      <c r="F36" s="9">
        <v>2</v>
      </c>
      <c r="G36" s="5">
        <v>3.46</v>
      </c>
      <c r="H36" s="9">
        <f>F36-SUMIF(nouvelles_commandes!$B:$B,Produits!A36,nouvelles_commandes!$C:$C)</f>
        <v>-1</v>
      </c>
    </row>
    <row r="37" spans="1:8" x14ac:dyDescent="0.2">
      <c r="A37" t="s">
        <v>158</v>
      </c>
      <c r="B37" t="s">
        <v>65</v>
      </c>
      <c r="C37" t="s">
        <v>1</v>
      </c>
      <c r="D37" s="5">
        <v>51.77</v>
      </c>
      <c r="E37" t="s">
        <v>222</v>
      </c>
      <c r="F37" s="9">
        <v>9</v>
      </c>
      <c r="G37" s="5">
        <v>41.38</v>
      </c>
      <c r="H37" s="9">
        <f>F37-SUMIF(nouvelles_commandes!$B:$B,Produits!A37,nouvelles_commandes!$C:$C)</f>
        <v>4</v>
      </c>
    </row>
    <row r="38" spans="1:8" x14ac:dyDescent="0.2">
      <c r="A38" t="s">
        <v>159</v>
      </c>
      <c r="B38" t="s">
        <v>18</v>
      </c>
      <c r="C38" t="s">
        <v>4</v>
      </c>
      <c r="D38" s="5">
        <v>4.63</v>
      </c>
      <c r="E38" t="s">
        <v>227</v>
      </c>
      <c r="F38" s="9">
        <v>4</v>
      </c>
      <c r="G38" s="5">
        <v>3.61</v>
      </c>
      <c r="H38" s="9">
        <f>F38-SUMIF(nouvelles_commandes!$B:$B,Produits!A38,nouvelles_commandes!$C:$C)</f>
        <v>-1</v>
      </c>
    </row>
    <row r="39" spans="1:8" x14ac:dyDescent="0.2">
      <c r="A39" t="s">
        <v>160</v>
      </c>
      <c r="B39" t="s">
        <v>74</v>
      </c>
      <c r="C39" t="s">
        <v>6</v>
      </c>
      <c r="D39" s="5">
        <v>32.72</v>
      </c>
      <c r="E39" t="s">
        <v>228</v>
      </c>
      <c r="F39" s="9">
        <v>7</v>
      </c>
      <c r="G39" s="5">
        <v>29.07</v>
      </c>
      <c r="H39" s="9">
        <f>F39-SUMIF(nouvelles_commandes!$B:$B,Produits!A39,nouvelles_commandes!$C:$C)</f>
        <v>7</v>
      </c>
    </row>
    <row r="40" spans="1:8" x14ac:dyDescent="0.2">
      <c r="A40" t="s">
        <v>161</v>
      </c>
      <c r="B40" t="s">
        <v>56</v>
      </c>
      <c r="C40" t="s">
        <v>1</v>
      </c>
      <c r="D40" s="5">
        <v>33.71</v>
      </c>
      <c r="E40" t="s">
        <v>204</v>
      </c>
      <c r="F40" s="9">
        <v>1</v>
      </c>
      <c r="G40" s="5">
        <v>22.16</v>
      </c>
      <c r="H40" s="9">
        <f>F40-SUMIF(nouvelles_commandes!$B:$B,Produits!A40,nouvelles_commandes!$C:$C)</f>
        <v>1</v>
      </c>
    </row>
    <row r="41" spans="1:8" x14ac:dyDescent="0.2">
      <c r="A41" t="s">
        <v>162</v>
      </c>
      <c r="B41" t="s">
        <v>28</v>
      </c>
      <c r="C41" t="s">
        <v>1</v>
      </c>
      <c r="D41" s="5">
        <v>57.71</v>
      </c>
      <c r="E41" t="s">
        <v>206</v>
      </c>
      <c r="F41" s="9">
        <v>5</v>
      </c>
      <c r="G41" s="5">
        <v>48.74</v>
      </c>
      <c r="H41" s="9">
        <f>F41-SUMIF(nouvelles_commandes!$B:$B,Produits!A41,nouvelles_commandes!$C:$C)</f>
        <v>-4</v>
      </c>
    </row>
    <row r="42" spans="1:8" x14ac:dyDescent="0.2">
      <c r="A42" t="s">
        <v>163</v>
      </c>
      <c r="B42" t="s">
        <v>67</v>
      </c>
      <c r="C42" t="s">
        <v>1</v>
      </c>
      <c r="D42" s="5">
        <v>60.12</v>
      </c>
      <c r="E42" t="s">
        <v>229</v>
      </c>
      <c r="F42" s="9">
        <v>10</v>
      </c>
      <c r="G42" s="5">
        <v>35.4</v>
      </c>
      <c r="H42" s="9">
        <f>F42-SUMIF(nouvelles_commandes!$B:$B,Produits!A42,nouvelles_commandes!$C:$C)</f>
        <v>4</v>
      </c>
    </row>
    <row r="43" spans="1:8" x14ac:dyDescent="0.2">
      <c r="A43" t="s">
        <v>164</v>
      </c>
      <c r="B43" t="s">
        <v>52</v>
      </c>
      <c r="C43" t="s">
        <v>7</v>
      </c>
      <c r="D43" s="5">
        <v>7.86</v>
      </c>
      <c r="E43" t="s">
        <v>207</v>
      </c>
      <c r="F43" s="9">
        <v>10</v>
      </c>
      <c r="G43" s="5">
        <v>5.22</v>
      </c>
      <c r="H43" s="9">
        <f>F43-SUMIF(nouvelles_commandes!$B:$B,Produits!A43,nouvelles_commandes!$C:$C)</f>
        <v>2</v>
      </c>
    </row>
    <row r="44" spans="1:8" x14ac:dyDescent="0.2">
      <c r="A44" t="s">
        <v>165</v>
      </c>
      <c r="B44" t="s">
        <v>77</v>
      </c>
      <c r="C44" t="s">
        <v>5</v>
      </c>
      <c r="D44" s="5">
        <v>8.33</v>
      </c>
      <c r="E44" t="s">
        <v>230</v>
      </c>
      <c r="F44" s="9">
        <v>1</v>
      </c>
      <c r="G44" s="5">
        <v>6.74</v>
      </c>
      <c r="H44" s="9">
        <f>F44-SUMIF(nouvelles_commandes!$B:$B,Produits!A44,nouvelles_commandes!$C:$C)</f>
        <v>-4</v>
      </c>
    </row>
    <row r="45" spans="1:8" x14ac:dyDescent="0.2">
      <c r="A45" t="s">
        <v>166</v>
      </c>
      <c r="B45" t="s">
        <v>48</v>
      </c>
      <c r="C45" t="s">
        <v>5</v>
      </c>
      <c r="D45" s="5">
        <v>10.73</v>
      </c>
      <c r="E45" t="s">
        <v>231</v>
      </c>
      <c r="F45" s="9">
        <v>2</v>
      </c>
      <c r="G45" s="5">
        <v>6.83</v>
      </c>
      <c r="H45" s="9">
        <f>F45-SUMIF(nouvelles_commandes!$B:$B,Produits!A45,nouvelles_commandes!$C:$C)</f>
        <v>2</v>
      </c>
    </row>
    <row r="46" spans="1:8" x14ac:dyDescent="0.2">
      <c r="A46" t="s">
        <v>167</v>
      </c>
      <c r="B46" t="s">
        <v>36</v>
      </c>
      <c r="C46" t="s">
        <v>1</v>
      </c>
      <c r="D46" s="5">
        <v>28.15</v>
      </c>
      <c r="E46" t="s">
        <v>219</v>
      </c>
      <c r="F46" s="9">
        <v>10</v>
      </c>
      <c r="G46" s="5">
        <v>24.25</v>
      </c>
      <c r="H46" s="9">
        <f>F46-SUMIF(nouvelles_commandes!$B:$B,Produits!A46,nouvelles_commandes!$C:$C)</f>
        <v>0</v>
      </c>
    </row>
    <row r="47" spans="1:8" x14ac:dyDescent="0.2">
      <c r="A47" t="s">
        <v>168</v>
      </c>
      <c r="B47" t="s">
        <v>44</v>
      </c>
      <c r="C47" t="s">
        <v>4</v>
      </c>
      <c r="D47" s="5">
        <v>3.91</v>
      </c>
      <c r="E47" t="s">
        <v>221</v>
      </c>
      <c r="F47" s="9">
        <v>1</v>
      </c>
      <c r="G47" s="5">
        <v>3.11</v>
      </c>
      <c r="H47" s="9">
        <f>F47-SUMIF(nouvelles_commandes!$B:$B,Produits!A47,nouvelles_commandes!$C:$C)</f>
        <v>-3</v>
      </c>
    </row>
    <row r="48" spans="1:8" x14ac:dyDescent="0.2">
      <c r="A48" t="s">
        <v>169</v>
      </c>
      <c r="B48" t="s">
        <v>44</v>
      </c>
      <c r="C48" t="s">
        <v>5</v>
      </c>
      <c r="D48" s="5">
        <v>3.33</v>
      </c>
      <c r="E48" t="s">
        <v>212</v>
      </c>
      <c r="F48" s="9">
        <v>6</v>
      </c>
      <c r="G48" s="5">
        <v>3.01</v>
      </c>
      <c r="H48" s="9">
        <f>F48-SUMIF(nouvelles_commandes!$B:$B,Produits!A48,nouvelles_commandes!$C:$C)</f>
        <v>-1</v>
      </c>
    </row>
    <row r="49" spans="1:8" x14ac:dyDescent="0.2">
      <c r="A49" t="s">
        <v>170</v>
      </c>
      <c r="B49" t="s">
        <v>74</v>
      </c>
      <c r="C49" t="s">
        <v>6</v>
      </c>
      <c r="D49" s="5">
        <v>14.13</v>
      </c>
      <c r="E49" t="s">
        <v>203</v>
      </c>
      <c r="F49" s="9">
        <v>8</v>
      </c>
      <c r="G49" s="5">
        <v>12.64</v>
      </c>
      <c r="H49" s="9">
        <f>F49-SUMIF(nouvelles_commandes!$B:$B,Produits!A49,nouvelles_commandes!$C:$C)</f>
        <v>5</v>
      </c>
    </row>
    <row r="50" spans="1:8" x14ac:dyDescent="0.2">
      <c r="A50" t="s">
        <v>171</v>
      </c>
      <c r="B50" t="s">
        <v>14</v>
      </c>
      <c r="C50" t="s">
        <v>7</v>
      </c>
      <c r="D50" s="5">
        <v>9.2899999999999991</v>
      </c>
      <c r="E50" t="s">
        <v>213</v>
      </c>
      <c r="F50" s="9">
        <v>1</v>
      </c>
      <c r="G50" s="5">
        <v>5.3</v>
      </c>
      <c r="H50" s="9">
        <f>F50-SUMIF(nouvelles_commandes!$B:$B,Produits!A50,nouvelles_commandes!$C:$C)</f>
        <v>1</v>
      </c>
    </row>
    <row r="51" spans="1:8" x14ac:dyDescent="0.2">
      <c r="A51" t="s">
        <v>172</v>
      </c>
      <c r="B51" t="s">
        <v>40</v>
      </c>
      <c r="C51" t="s">
        <v>7</v>
      </c>
      <c r="D51" s="5">
        <v>8.39</v>
      </c>
      <c r="E51" t="s">
        <v>207</v>
      </c>
      <c r="F51" s="9">
        <v>4</v>
      </c>
      <c r="G51" s="5">
        <v>4.8099999999999996</v>
      </c>
      <c r="H51" s="9">
        <f>F51-SUMIF(nouvelles_commandes!$B:$B,Produits!A51,nouvelles_commandes!$C:$C)</f>
        <v>2</v>
      </c>
    </row>
    <row r="52" spans="1:8" x14ac:dyDescent="0.2">
      <c r="A52" t="s">
        <v>173</v>
      </c>
      <c r="B52" t="s">
        <v>28</v>
      </c>
      <c r="C52" t="s">
        <v>1</v>
      </c>
      <c r="D52" s="5">
        <v>34.25</v>
      </c>
      <c r="E52" t="s">
        <v>211</v>
      </c>
      <c r="F52" s="9">
        <v>1</v>
      </c>
      <c r="G52" s="5">
        <v>23.39</v>
      </c>
      <c r="H52" s="9">
        <f>F52-SUMIF(nouvelles_commandes!$B:$B,Produits!A52,nouvelles_commandes!$C:$C)</f>
        <v>-5</v>
      </c>
    </row>
    <row r="53" spans="1:8" x14ac:dyDescent="0.2">
      <c r="A53" t="s">
        <v>174</v>
      </c>
      <c r="B53" t="s">
        <v>67</v>
      </c>
      <c r="C53" t="s">
        <v>1</v>
      </c>
      <c r="D53" s="5">
        <v>47.14</v>
      </c>
      <c r="E53" t="s">
        <v>232</v>
      </c>
      <c r="F53" s="9">
        <v>10</v>
      </c>
      <c r="G53" s="5">
        <v>27.37</v>
      </c>
      <c r="H53" s="9">
        <f>F53-SUMIF(nouvelles_commandes!$B:$B,Produits!A53,nouvelles_commandes!$C:$C)</f>
        <v>10</v>
      </c>
    </row>
    <row r="54" spans="1:8" x14ac:dyDescent="0.2">
      <c r="A54" t="s">
        <v>175</v>
      </c>
      <c r="B54" t="s">
        <v>32</v>
      </c>
      <c r="C54" t="s">
        <v>7</v>
      </c>
      <c r="D54" s="5">
        <v>6.72</v>
      </c>
      <c r="E54" t="s">
        <v>213</v>
      </c>
      <c r="F54" s="9">
        <v>10</v>
      </c>
      <c r="G54" s="5">
        <v>5.69</v>
      </c>
      <c r="H54" s="9">
        <f>F54-SUMIF(nouvelles_commandes!$B:$B,Produits!A54,nouvelles_commandes!$C:$C)</f>
        <v>3</v>
      </c>
    </row>
    <row r="55" spans="1:8" x14ac:dyDescent="0.2">
      <c r="A55" t="s">
        <v>176</v>
      </c>
      <c r="B55" t="s">
        <v>32</v>
      </c>
      <c r="C55" t="s">
        <v>4</v>
      </c>
      <c r="D55" s="5">
        <v>3.54</v>
      </c>
      <c r="E55" t="s">
        <v>218</v>
      </c>
      <c r="F55" s="9">
        <v>9</v>
      </c>
      <c r="G55" s="5">
        <v>2.12</v>
      </c>
      <c r="H55" s="9">
        <f>F55-SUMIF(nouvelles_commandes!$B:$B,Produits!A55,nouvelles_commandes!$C:$C)</f>
        <v>4</v>
      </c>
    </row>
    <row r="56" spans="1:8" x14ac:dyDescent="0.2">
      <c r="A56" t="s">
        <v>177</v>
      </c>
      <c r="B56" t="s">
        <v>32</v>
      </c>
      <c r="C56" t="s">
        <v>6</v>
      </c>
      <c r="D56" s="5">
        <v>30.49</v>
      </c>
      <c r="E56" t="s">
        <v>228</v>
      </c>
      <c r="F56" s="9">
        <v>6</v>
      </c>
      <c r="G56" s="5">
        <v>21.66</v>
      </c>
      <c r="H56" s="9">
        <f>F56-SUMIF(nouvelles_commandes!$B:$B,Produits!A56,nouvelles_commandes!$C:$C)</f>
        <v>4</v>
      </c>
    </row>
    <row r="57" spans="1:8" x14ac:dyDescent="0.2">
      <c r="A57" t="s">
        <v>178</v>
      </c>
      <c r="B57" t="s">
        <v>58</v>
      </c>
      <c r="C57" t="s">
        <v>1</v>
      </c>
      <c r="D57" s="5">
        <v>41.89</v>
      </c>
      <c r="E57" t="s">
        <v>233</v>
      </c>
      <c r="F57" s="9">
        <v>9</v>
      </c>
      <c r="G57" s="5">
        <v>35.450000000000003</v>
      </c>
      <c r="H57" s="9">
        <f>F57-SUMIF(nouvelles_commandes!$B:$B,Produits!A57,nouvelles_commandes!$C:$C)</f>
        <v>9</v>
      </c>
    </row>
    <row r="58" spans="1:8" x14ac:dyDescent="0.2">
      <c r="A58" t="s">
        <v>179</v>
      </c>
      <c r="B58" t="s">
        <v>32</v>
      </c>
      <c r="C58" t="s">
        <v>7</v>
      </c>
      <c r="D58" s="5">
        <v>4.47</v>
      </c>
      <c r="E58" t="s">
        <v>213</v>
      </c>
      <c r="F58" s="9">
        <v>0</v>
      </c>
      <c r="G58" s="5">
        <v>3.04</v>
      </c>
      <c r="H58" s="9">
        <f>F58-SUMIF(nouvelles_commandes!$B:$B,Produits!A58,nouvelles_commandes!$C:$C)</f>
        <v>-9</v>
      </c>
    </row>
    <row r="59" spans="1:8" x14ac:dyDescent="0.2">
      <c r="A59" t="s">
        <v>180</v>
      </c>
      <c r="B59" t="s">
        <v>77</v>
      </c>
      <c r="C59" t="s">
        <v>5</v>
      </c>
      <c r="D59" s="5">
        <v>6.96</v>
      </c>
      <c r="E59" t="s">
        <v>230</v>
      </c>
      <c r="F59" s="9">
        <v>3</v>
      </c>
      <c r="G59" s="5">
        <v>4.5</v>
      </c>
      <c r="H59" s="9">
        <f>F59-SUMIF(nouvelles_commandes!$B:$B,Produits!A59,nouvelles_commandes!$C:$C)</f>
        <v>-9</v>
      </c>
    </row>
    <row r="60" spans="1:8" x14ac:dyDescent="0.2">
      <c r="A60" t="s">
        <v>181</v>
      </c>
      <c r="B60" t="s">
        <v>81</v>
      </c>
      <c r="C60" t="s">
        <v>6</v>
      </c>
      <c r="D60" s="5">
        <v>29.87</v>
      </c>
      <c r="E60" t="s">
        <v>209</v>
      </c>
      <c r="F60" s="9">
        <v>7</v>
      </c>
      <c r="G60" s="5">
        <v>16.73</v>
      </c>
      <c r="H60" s="9">
        <f>F60-SUMIF(nouvelles_commandes!$B:$B,Produits!A60,nouvelles_commandes!$C:$C)</f>
        <v>4</v>
      </c>
    </row>
    <row r="61" spans="1:8" x14ac:dyDescent="0.2">
      <c r="A61" t="s">
        <v>182</v>
      </c>
      <c r="B61" t="s">
        <v>32</v>
      </c>
      <c r="C61" t="s">
        <v>4</v>
      </c>
      <c r="D61" s="5">
        <v>4.25</v>
      </c>
      <c r="E61" t="s">
        <v>227</v>
      </c>
      <c r="F61" s="9">
        <v>6</v>
      </c>
      <c r="G61" s="5">
        <v>3.18</v>
      </c>
      <c r="H61" s="9">
        <f>F61-SUMIF(nouvelles_commandes!$B:$B,Produits!A61,nouvelles_commandes!$C:$C)</f>
        <v>2</v>
      </c>
    </row>
    <row r="62" spans="1:8" x14ac:dyDescent="0.2">
      <c r="A62" t="s">
        <v>183</v>
      </c>
      <c r="B62" t="s">
        <v>77</v>
      </c>
      <c r="C62" t="s">
        <v>4</v>
      </c>
      <c r="D62" s="5">
        <v>47.85</v>
      </c>
      <c r="E62" t="s">
        <v>234</v>
      </c>
      <c r="F62" s="9">
        <v>0</v>
      </c>
      <c r="G62" s="5">
        <v>31.82</v>
      </c>
      <c r="H62" s="9">
        <f>F62-SUMIF(nouvelles_commandes!$B:$B,Produits!A62,nouvelles_commandes!$C:$C)</f>
        <v>-5</v>
      </c>
    </row>
    <row r="63" spans="1:8" x14ac:dyDescent="0.2">
      <c r="A63" t="s">
        <v>184</v>
      </c>
      <c r="B63" t="s">
        <v>36</v>
      </c>
      <c r="C63" t="s">
        <v>1</v>
      </c>
      <c r="D63" s="5">
        <v>29.9</v>
      </c>
      <c r="E63" t="s">
        <v>235</v>
      </c>
      <c r="F63" s="9">
        <v>4</v>
      </c>
      <c r="G63" s="5">
        <v>18.05</v>
      </c>
      <c r="H63" s="9">
        <f>F63-SUMIF(nouvelles_commandes!$B:$B,Produits!A63,nouvelles_commandes!$C:$C)</f>
        <v>2</v>
      </c>
    </row>
    <row r="64" spans="1:8" x14ac:dyDescent="0.2">
      <c r="A64" t="s">
        <v>185</v>
      </c>
      <c r="B64" t="s">
        <v>48</v>
      </c>
      <c r="C64" t="s">
        <v>5</v>
      </c>
      <c r="D64" s="5">
        <v>8.84</v>
      </c>
      <c r="E64" t="s">
        <v>230</v>
      </c>
      <c r="F64" s="9">
        <v>1</v>
      </c>
      <c r="G64" s="5">
        <v>5.38</v>
      </c>
      <c r="H64" s="9">
        <f>F64-SUMIF(nouvelles_commandes!$B:$B,Produits!A64,nouvelles_commandes!$C:$C)</f>
        <v>-5</v>
      </c>
    </row>
    <row r="65" spans="1:8" x14ac:dyDescent="0.2">
      <c r="A65" t="s">
        <v>186</v>
      </c>
      <c r="B65" t="s">
        <v>83</v>
      </c>
      <c r="C65" t="s">
        <v>5</v>
      </c>
      <c r="D65" s="5">
        <v>9.59</v>
      </c>
      <c r="E65" t="s">
        <v>212</v>
      </c>
      <c r="F65" s="9">
        <v>10</v>
      </c>
      <c r="G65" s="5">
        <v>5.54</v>
      </c>
      <c r="H65" s="9">
        <f>F65-SUMIF(nouvelles_commandes!$B:$B,Produits!A65,nouvelles_commandes!$C:$C)</f>
        <v>-5</v>
      </c>
    </row>
    <row r="66" spans="1:8" x14ac:dyDescent="0.2">
      <c r="A66" t="s">
        <v>187</v>
      </c>
      <c r="B66" t="s">
        <v>65</v>
      </c>
      <c r="C66" t="s">
        <v>1</v>
      </c>
      <c r="D66" s="5">
        <v>66.23</v>
      </c>
      <c r="E66" t="s">
        <v>232</v>
      </c>
      <c r="F66" s="9">
        <v>6</v>
      </c>
      <c r="G66" s="5">
        <v>48.68</v>
      </c>
      <c r="H66" s="9">
        <f>F66-SUMIF(nouvelles_commandes!$B:$B,Produits!A66,nouvelles_commandes!$C:$C)</f>
        <v>-2</v>
      </c>
    </row>
    <row r="67" spans="1:8" x14ac:dyDescent="0.2">
      <c r="A67" t="s">
        <v>188</v>
      </c>
      <c r="B67" t="s">
        <v>67</v>
      </c>
      <c r="C67" t="s">
        <v>1</v>
      </c>
      <c r="D67" s="5">
        <v>36.229999999999997</v>
      </c>
      <c r="E67" t="s">
        <v>236</v>
      </c>
      <c r="F67" s="9">
        <v>5</v>
      </c>
      <c r="G67" s="5">
        <v>30.53</v>
      </c>
      <c r="H67" s="9">
        <f>F67-SUMIF(nouvelles_commandes!$B:$B,Produits!A67,nouvelles_commandes!$C:$C)</f>
        <v>2</v>
      </c>
    </row>
    <row r="68" spans="1:8" x14ac:dyDescent="0.2">
      <c r="A68" t="s">
        <v>189</v>
      </c>
      <c r="B68" t="s">
        <v>56</v>
      </c>
      <c r="C68" t="s">
        <v>1</v>
      </c>
      <c r="D68" s="5">
        <v>80.03</v>
      </c>
      <c r="E68" t="s">
        <v>236</v>
      </c>
      <c r="F68" s="9">
        <v>9</v>
      </c>
      <c r="G68" s="5">
        <v>46.76</v>
      </c>
      <c r="H68" s="9">
        <f>F68-SUMIF(nouvelles_commandes!$B:$B,Produits!A68,nouvelles_commandes!$C:$C)</f>
        <v>9</v>
      </c>
    </row>
    <row r="69" spans="1:8" x14ac:dyDescent="0.2">
      <c r="A69" t="s">
        <v>190</v>
      </c>
      <c r="B69" t="s">
        <v>77</v>
      </c>
      <c r="C69" t="s">
        <v>5</v>
      </c>
      <c r="D69" s="5">
        <v>8.91</v>
      </c>
      <c r="E69" t="s">
        <v>237</v>
      </c>
      <c r="F69" s="9">
        <v>8</v>
      </c>
      <c r="G69" s="5">
        <v>6.5</v>
      </c>
      <c r="H69" s="9">
        <f>F69-SUMIF(nouvelles_commandes!$B:$B,Produits!A69,nouvelles_commandes!$C:$C)</f>
        <v>3</v>
      </c>
    </row>
    <row r="70" spans="1:8" x14ac:dyDescent="0.2">
      <c r="A70" t="s">
        <v>191</v>
      </c>
      <c r="B70" t="s">
        <v>56</v>
      </c>
      <c r="C70" t="s">
        <v>1</v>
      </c>
      <c r="D70" s="5">
        <v>32.26</v>
      </c>
      <c r="E70" t="s">
        <v>238</v>
      </c>
      <c r="F70" s="9">
        <v>3</v>
      </c>
      <c r="G70" s="5">
        <v>18.16</v>
      </c>
      <c r="H70" s="9">
        <f>F70-SUMIF(nouvelles_commandes!$B:$B,Produits!A70,nouvelles_commandes!$C:$C)</f>
        <v>-4</v>
      </c>
    </row>
    <row r="71" spans="1:8" x14ac:dyDescent="0.2">
      <c r="A71" t="s">
        <v>192</v>
      </c>
      <c r="B71" t="s">
        <v>56</v>
      </c>
      <c r="C71" t="s">
        <v>1</v>
      </c>
      <c r="D71" s="5">
        <v>135.80000000000001</v>
      </c>
      <c r="E71" t="s">
        <v>239</v>
      </c>
      <c r="F71" s="9">
        <v>2</v>
      </c>
      <c r="G71" s="5">
        <v>88.22</v>
      </c>
      <c r="H71" s="9">
        <f>F71-SUMIF(nouvelles_commandes!$B:$B,Produits!A71,nouvelles_commandes!$C:$C)</f>
        <v>-2</v>
      </c>
    </row>
    <row r="72" spans="1:8" x14ac:dyDescent="0.2">
      <c r="A72" t="s">
        <v>193</v>
      </c>
      <c r="B72" t="s">
        <v>65</v>
      </c>
      <c r="C72" t="s">
        <v>1</v>
      </c>
      <c r="D72" s="5">
        <v>27.99</v>
      </c>
      <c r="E72" t="s">
        <v>240</v>
      </c>
      <c r="F72" s="9">
        <v>10</v>
      </c>
      <c r="G72" s="5">
        <v>22.97</v>
      </c>
      <c r="H72" s="9">
        <f>F72-SUMIF(nouvelles_commandes!$B:$B,Produits!A72,nouvelles_commandes!$C:$C)</f>
        <v>10</v>
      </c>
    </row>
    <row r="73" spans="1:8" x14ac:dyDescent="0.2">
      <c r="A73" t="s">
        <v>194</v>
      </c>
      <c r="B73" t="s">
        <v>36</v>
      </c>
      <c r="C73" t="s">
        <v>1</v>
      </c>
      <c r="D73" s="5">
        <v>112.39</v>
      </c>
      <c r="E73" t="s">
        <v>239</v>
      </c>
      <c r="F73" s="9">
        <v>10</v>
      </c>
      <c r="G73" s="5">
        <v>93.71</v>
      </c>
      <c r="H73" s="9">
        <f>F73-SUMIF(nouvelles_commandes!$B:$B,Produits!A73,nouvelles_commandes!$C:$C)</f>
        <v>10</v>
      </c>
    </row>
    <row r="74" spans="1:8" x14ac:dyDescent="0.2">
      <c r="A74" t="s">
        <v>195</v>
      </c>
      <c r="B74" t="s">
        <v>77</v>
      </c>
      <c r="C74" t="s">
        <v>5</v>
      </c>
      <c r="D74" s="5">
        <v>5.99</v>
      </c>
      <c r="E74" t="s">
        <v>241</v>
      </c>
      <c r="F74" s="9">
        <v>5</v>
      </c>
      <c r="G74" s="5">
        <v>4.7</v>
      </c>
      <c r="H74" s="9">
        <f>F74-SUMIF(nouvelles_commandes!$B:$B,Produits!A74,nouvelles_commandes!$C:$C)</f>
        <v>2</v>
      </c>
    </row>
    <row r="75" spans="1:8" x14ac:dyDescent="0.2">
      <c r="A75" t="s">
        <v>196</v>
      </c>
      <c r="B75" t="s">
        <v>28</v>
      </c>
      <c r="C75" t="s">
        <v>1</v>
      </c>
      <c r="D75" s="5">
        <v>71.599999999999994</v>
      </c>
      <c r="E75" t="s">
        <v>242</v>
      </c>
      <c r="F75" s="9">
        <v>9</v>
      </c>
      <c r="G75" s="5">
        <v>44.07</v>
      </c>
      <c r="H75" s="9">
        <f>F75-SUMIF(nouvelles_commandes!$B:$B,Produits!A75,nouvelles_commandes!$C:$C)</f>
        <v>9</v>
      </c>
    </row>
    <row r="76" spans="1:8" x14ac:dyDescent="0.2">
      <c r="A76" t="s">
        <v>243</v>
      </c>
      <c r="B76" t="s">
        <v>86</v>
      </c>
      <c r="C76" t="s">
        <v>7</v>
      </c>
      <c r="D76" s="5">
        <v>12.5</v>
      </c>
      <c r="E76" t="s">
        <v>268</v>
      </c>
      <c r="F76" s="9">
        <v>3</v>
      </c>
      <c r="G76" s="5">
        <v>5.9</v>
      </c>
      <c r="H76" s="9">
        <f>F76-SUMIF(nouvelles_commandes!$B:$B,Produits!A76,nouvelles_commandes!$C:$C)</f>
        <v>0</v>
      </c>
    </row>
    <row r="77" spans="1:8" x14ac:dyDescent="0.2">
      <c r="A77" t="s">
        <v>244</v>
      </c>
      <c r="B77" t="s">
        <v>90</v>
      </c>
      <c r="C77" t="s">
        <v>5</v>
      </c>
      <c r="D77" s="5">
        <v>2.7</v>
      </c>
      <c r="E77" t="s">
        <v>271</v>
      </c>
      <c r="F77" s="9">
        <v>0</v>
      </c>
      <c r="G77" s="5">
        <v>1.9</v>
      </c>
      <c r="H77" s="9">
        <f>F77-SUMIF(nouvelles_commandes!$B:$B,Produits!A77,nouvelles_commandes!$C:$C)</f>
        <v>-1</v>
      </c>
    </row>
    <row r="78" spans="1:8" x14ac:dyDescent="0.2">
      <c r="A78" t="s">
        <v>245</v>
      </c>
      <c r="B78" t="s">
        <v>93</v>
      </c>
      <c r="C78" t="s">
        <v>5</v>
      </c>
      <c r="D78" s="5">
        <v>4.7</v>
      </c>
      <c r="E78" t="s">
        <v>274</v>
      </c>
      <c r="F78" s="9">
        <v>0</v>
      </c>
      <c r="G78" s="5">
        <v>3.8</v>
      </c>
      <c r="H78" s="9">
        <f>F78-SUMIF(nouvelles_commandes!$B:$B,Produits!A78,nouvelles_commandes!$C:$C)</f>
        <v>0</v>
      </c>
    </row>
    <row r="79" spans="1:8" x14ac:dyDescent="0.2">
      <c r="A79" t="s">
        <v>246</v>
      </c>
      <c r="B79" t="s">
        <v>97</v>
      </c>
      <c r="C79" t="s">
        <v>3</v>
      </c>
      <c r="D79" s="5">
        <v>6.1</v>
      </c>
      <c r="E79" t="s">
        <v>280</v>
      </c>
      <c r="F79" s="9">
        <v>4</v>
      </c>
      <c r="G79" s="5">
        <v>4.0999999999999996</v>
      </c>
      <c r="H79" s="9">
        <f>F79-SUMIF(nouvelles_commandes!$B:$B,Produits!A79,nouvelles_commandes!$C:$C)</f>
        <v>1</v>
      </c>
    </row>
    <row r="80" spans="1:8" x14ac:dyDescent="0.2">
      <c r="A80" t="s">
        <v>247</v>
      </c>
      <c r="B80" t="s">
        <v>101</v>
      </c>
      <c r="C80" t="s">
        <v>5</v>
      </c>
      <c r="D80" s="5">
        <v>13</v>
      </c>
      <c r="E80" t="s">
        <v>283</v>
      </c>
      <c r="F80" s="9">
        <v>0</v>
      </c>
      <c r="G80" s="5">
        <v>10.5</v>
      </c>
      <c r="H80" s="9">
        <f>F80-SUMIF(nouvelles_commandes!$B:$B,Produits!A80,nouvelles_commandes!$C:$C)</f>
        <v>-8</v>
      </c>
    </row>
    <row r="81" spans="1:8" x14ac:dyDescent="0.2">
      <c r="A81" t="s">
        <v>248</v>
      </c>
      <c r="B81" t="s">
        <v>106</v>
      </c>
      <c r="C81" t="s">
        <v>5</v>
      </c>
      <c r="D81" s="5">
        <v>8</v>
      </c>
      <c r="E81" t="s">
        <v>277</v>
      </c>
      <c r="F81" s="9">
        <v>2</v>
      </c>
      <c r="G81" s="5">
        <v>6.5</v>
      </c>
      <c r="H81" s="9">
        <f>F81-SUMIF(nouvelles_commandes!$B:$B,Produits!A81,nouvelles_commandes!$C:$C)</f>
        <v>0</v>
      </c>
    </row>
    <row r="82" spans="1:8" x14ac:dyDescent="0.2">
      <c r="A82" t="s">
        <v>249</v>
      </c>
      <c r="B82" t="s">
        <v>110</v>
      </c>
      <c r="C82" t="s">
        <v>7</v>
      </c>
      <c r="D82" s="5">
        <v>8</v>
      </c>
      <c r="E82" t="s">
        <v>278</v>
      </c>
      <c r="F82" s="9">
        <v>0</v>
      </c>
      <c r="G82" s="5">
        <v>7</v>
      </c>
      <c r="H82" s="9">
        <f>F82-SUMIF(nouvelles_commandes!$B:$B,Produits!A82,nouvelles_commandes!$C:$C)</f>
        <v>0</v>
      </c>
    </row>
    <row r="83" spans="1:8" x14ac:dyDescent="0.2">
      <c r="A83" t="s">
        <v>250</v>
      </c>
      <c r="B83" t="s">
        <v>112</v>
      </c>
      <c r="C83" t="s">
        <v>4</v>
      </c>
      <c r="D83" s="5">
        <v>25.3</v>
      </c>
      <c r="E83" t="s">
        <v>288</v>
      </c>
      <c r="F83" s="9">
        <v>0</v>
      </c>
      <c r="G83" s="5">
        <v>20.399999999999999</v>
      </c>
      <c r="H83" s="9">
        <f>F83-SUMIF(nouvelles_commandes!$B:$B,Produits!A83,nouvelles_commandes!$C:$C)</f>
        <v>0</v>
      </c>
    </row>
    <row r="84" spans="1:8" x14ac:dyDescent="0.2">
      <c r="A84" t="s">
        <v>251</v>
      </c>
      <c r="B84" t="s">
        <v>86</v>
      </c>
      <c r="C84" t="s">
        <v>7</v>
      </c>
      <c r="D84" s="5">
        <v>29.8</v>
      </c>
      <c r="E84" t="s">
        <v>269</v>
      </c>
      <c r="F84" s="9">
        <v>0</v>
      </c>
      <c r="G84" s="5">
        <v>20.25</v>
      </c>
      <c r="H84" s="9">
        <f>F84-SUMIF(nouvelles_commandes!$B:$B,Produits!A84,nouvelles_commandes!$C:$C)</f>
        <v>-6</v>
      </c>
    </row>
    <row r="85" spans="1:8" x14ac:dyDescent="0.2">
      <c r="A85" t="s">
        <v>252</v>
      </c>
      <c r="B85" t="s">
        <v>90</v>
      </c>
      <c r="C85" t="s">
        <v>5</v>
      </c>
      <c r="D85" s="5">
        <v>3</v>
      </c>
      <c r="E85" t="s">
        <v>272</v>
      </c>
      <c r="F85" s="9">
        <v>0</v>
      </c>
      <c r="G85" s="5">
        <v>2.75</v>
      </c>
      <c r="H85" s="9">
        <f>F85-SUMIF(nouvelles_commandes!$B:$B,Produits!A85,nouvelles_commandes!$C:$C)</f>
        <v>-8</v>
      </c>
    </row>
    <row r="86" spans="1:8" x14ac:dyDescent="0.2">
      <c r="A86" t="s">
        <v>253</v>
      </c>
      <c r="B86" t="s">
        <v>93</v>
      </c>
      <c r="C86" t="s">
        <v>5</v>
      </c>
      <c r="D86" s="5">
        <v>7.87</v>
      </c>
      <c r="E86" t="s">
        <v>275</v>
      </c>
      <c r="F86" s="9">
        <v>0</v>
      </c>
      <c r="G86" s="5">
        <v>6.35</v>
      </c>
      <c r="H86" s="9">
        <f>F86-SUMIF(nouvelles_commandes!$B:$B,Produits!A86,nouvelles_commandes!$C:$C)</f>
        <v>-10</v>
      </c>
    </row>
    <row r="87" spans="1:8" x14ac:dyDescent="0.2">
      <c r="A87" t="s">
        <v>254</v>
      </c>
      <c r="B87" t="s">
        <v>97</v>
      </c>
      <c r="C87" t="s">
        <v>3</v>
      </c>
      <c r="D87" s="5">
        <v>22.9</v>
      </c>
      <c r="E87" t="s">
        <v>281</v>
      </c>
      <c r="F87" s="9">
        <v>3</v>
      </c>
      <c r="G87" s="5">
        <v>15.9</v>
      </c>
      <c r="H87" s="9">
        <f>F87-SUMIF(nouvelles_commandes!$B:$B,Produits!A87,nouvelles_commandes!$C:$C)</f>
        <v>0</v>
      </c>
    </row>
    <row r="88" spans="1:8" x14ac:dyDescent="0.2">
      <c r="A88" t="s">
        <v>255</v>
      </c>
      <c r="B88" t="s">
        <v>101</v>
      </c>
      <c r="C88" t="s">
        <v>5</v>
      </c>
      <c r="D88" s="5">
        <v>35.700000000000003</v>
      </c>
      <c r="E88" t="s">
        <v>284</v>
      </c>
      <c r="F88" s="9">
        <v>0</v>
      </c>
      <c r="G88" s="5">
        <v>28.7</v>
      </c>
      <c r="H88" s="9">
        <f>F88-SUMIF(nouvelles_commandes!$B:$B,Produits!A88,nouvelles_commandes!$C:$C)</f>
        <v>-3</v>
      </c>
    </row>
    <row r="89" spans="1:8" x14ac:dyDescent="0.2">
      <c r="A89" t="s">
        <v>256</v>
      </c>
      <c r="B89" t="s">
        <v>106</v>
      </c>
      <c r="C89" t="s">
        <v>5</v>
      </c>
      <c r="D89" s="5">
        <v>26.86</v>
      </c>
      <c r="E89" t="s">
        <v>287</v>
      </c>
      <c r="F89" s="9">
        <v>0</v>
      </c>
      <c r="G89" s="5">
        <v>18.5</v>
      </c>
      <c r="H89" s="9">
        <f>F89-SUMIF(nouvelles_commandes!$B:$B,Produits!A89,nouvelles_commandes!$C:$C)</f>
        <v>-6</v>
      </c>
    </row>
    <row r="90" spans="1:8" x14ac:dyDescent="0.2">
      <c r="A90" t="s">
        <v>257</v>
      </c>
      <c r="B90" t="s">
        <v>110</v>
      </c>
      <c r="C90" t="s">
        <v>5</v>
      </c>
      <c r="D90" s="5">
        <v>5</v>
      </c>
      <c r="E90" t="s">
        <v>276</v>
      </c>
      <c r="F90" s="9">
        <v>2</v>
      </c>
      <c r="G90" s="5">
        <v>4.5</v>
      </c>
      <c r="H90" s="9">
        <f>F90-SUMIF(nouvelles_commandes!$B:$B,Produits!A90,nouvelles_commandes!$C:$C)</f>
        <v>0</v>
      </c>
    </row>
    <row r="91" spans="1:8" x14ac:dyDescent="0.2">
      <c r="A91" t="s">
        <v>258</v>
      </c>
      <c r="B91" t="s">
        <v>112</v>
      </c>
      <c r="C91" t="s">
        <v>2</v>
      </c>
      <c r="D91" s="5">
        <v>22.3</v>
      </c>
      <c r="E91" t="s">
        <v>290</v>
      </c>
      <c r="F91" s="9">
        <v>0</v>
      </c>
      <c r="G91" s="5">
        <v>15.8</v>
      </c>
      <c r="H91" s="9">
        <f>F91-SUMIF(nouvelles_commandes!$B:$B,Produits!A91,nouvelles_commandes!$C:$C)</f>
        <v>-6</v>
      </c>
    </row>
    <row r="92" spans="1:8" x14ac:dyDescent="0.2">
      <c r="A92" t="s">
        <v>259</v>
      </c>
      <c r="B92" t="s">
        <v>86</v>
      </c>
      <c r="C92" t="s">
        <v>2</v>
      </c>
      <c r="D92" s="5">
        <v>13.57</v>
      </c>
      <c r="E92" t="s">
        <v>270</v>
      </c>
      <c r="F92" s="9">
        <v>3</v>
      </c>
      <c r="G92" s="5">
        <v>8.25</v>
      </c>
      <c r="H92" s="9">
        <f>F92-SUMIF(nouvelles_commandes!$B:$B,Produits!A92,nouvelles_commandes!$C:$C)</f>
        <v>3</v>
      </c>
    </row>
    <row r="93" spans="1:8" x14ac:dyDescent="0.2">
      <c r="A93" t="s">
        <v>260</v>
      </c>
      <c r="B93" t="s">
        <v>90</v>
      </c>
      <c r="C93" t="s">
        <v>5</v>
      </c>
      <c r="D93" s="5">
        <v>5</v>
      </c>
      <c r="E93" t="s">
        <v>273</v>
      </c>
      <c r="F93" s="9">
        <v>0</v>
      </c>
      <c r="G93" s="5">
        <v>4.3</v>
      </c>
      <c r="H93" s="9">
        <f>F93-SUMIF(nouvelles_commandes!$B:$B,Produits!A93,nouvelles_commandes!$C:$C)</f>
        <v>-5</v>
      </c>
    </row>
    <row r="94" spans="1:8" x14ac:dyDescent="0.2">
      <c r="A94" t="s">
        <v>261</v>
      </c>
      <c r="B94" t="s">
        <v>93</v>
      </c>
      <c r="C94" t="s">
        <v>5</v>
      </c>
      <c r="D94" s="5">
        <v>5.3</v>
      </c>
      <c r="E94" t="s">
        <v>276</v>
      </c>
      <c r="F94" s="9">
        <v>0</v>
      </c>
      <c r="G94" s="5">
        <v>4.25</v>
      </c>
      <c r="H94" s="9">
        <f>F94-SUMIF(nouvelles_commandes!$B:$B,Produits!A94,nouvelles_commandes!$C:$C)</f>
        <v>0</v>
      </c>
    </row>
    <row r="95" spans="1:8" x14ac:dyDescent="0.2">
      <c r="A95" t="s">
        <v>262</v>
      </c>
      <c r="B95" t="s">
        <v>97</v>
      </c>
      <c r="C95" t="s">
        <v>3</v>
      </c>
      <c r="D95" s="5">
        <v>21</v>
      </c>
      <c r="E95" t="s">
        <v>282</v>
      </c>
      <c r="F95" s="9">
        <v>2</v>
      </c>
      <c r="G95" s="5">
        <v>16.5</v>
      </c>
      <c r="H95" s="9">
        <f>F95-SUMIF(nouvelles_commandes!$B:$B,Produits!A95,nouvelles_commandes!$C:$C)</f>
        <v>-2</v>
      </c>
    </row>
    <row r="96" spans="1:8" x14ac:dyDescent="0.2">
      <c r="A96" t="s">
        <v>263</v>
      </c>
      <c r="B96" t="s">
        <v>101</v>
      </c>
      <c r="C96" t="s">
        <v>5</v>
      </c>
      <c r="D96" s="5">
        <v>25</v>
      </c>
      <c r="E96" t="s">
        <v>285</v>
      </c>
      <c r="F96" s="9">
        <v>0</v>
      </c>
      <c r="G96" s="5">
        <v>22.5</v>
      </c>
      <c r="H96" s="9">
        <f>F96-SUMIF(nouvelles_commandes!$B:$B,Produits!A96,nouvelles_commandes!$C:$C)</f>
        <v>-3</v>
      </c>
    </row>
    <row r="97" spans="1:8" x14ac:dyDescent="0.2">
      <c r="A97" t="s">
        <v>264</v>
      </c>
      <c r="B97" t="s">
        <v>106</v>
      </c>
      <c r="C97" t="s">
        <v>5</v>
      </c>
      <c r="D97" s="5">
        <v>17.8</v>
      </c>
      <c r="E97" t="s">
        <v>286</v>
      </c>
      <c r="F97" s="9">
        <v>0</v>
      </c>
      <c r="G97" s="5">
        <v>15.2</v>
      </c>
      <c r="H97" s="9">
        <f>F97-SUMIF(nouvelles_commandes!$B:$B,Produits!A97,nouvelles_commandes!$C:$C)</f>
        <v>-2</v>
      </c>
    </row>
    <row r="98" spans="1:8" x14ac:dyDescent="0.2">
      <c r="A98" t="s">
        <v>265</v>
      </c>
      <c r="B98" t="s">
        <v>110</v>
      </c>
      <c r="C98" t="s">
        <v>7</v>
      </c>
      <c r="D98" s="5">
        <v>39.799999999999997</v>
      </c>
      <c r="E98" t="s">
        <v>279</v>
      </c>
      <c r="F98" s="9">
        <v>0</v>
      </c>
      <c r="G98" s="5">
        <v>32.5</v>
      </c>
      <c r="H98" s="9">
        <f>F98-SUMIF(nouvelles_commandes!$B:$B,Produits!A98,nouvelles_commandes!$C:$C)</f>
        <v>0</v>
      </c>
    </row>
    <row r="99" spans="1:8" x14ac:dyDescent="0.2">
      <c r="A99" t="s">
        <v>266</v>
      </c>
      <c r="B99" t="s">
        <v>112</v>
      </c>
      <c r="C99" t="s">
        <v>4</v>
      </c>
      <c r="D99" s="5">
        <v>39.9</v>
      </c>
      <c r="E99" t="s">
        <v>224</v>
      </c>
      <c r="F99" s="9">
        <v>0</v>
      </c>
      <c r="G99" s="5">
        <v>25.89</v>
      </c>
      <c r="H99" s="9">
        <f>F99-SUMIF(nouvelles_commandes!$B:$B,Produits!A99,nouvelles_commandes!$C:$C)</f>
        <v>-5</v>
      </c>
    </row>
    <row r="100" spans="1:8" x14ac:dyDescent="0.2">
      <c r="A100" t="s">
        <v>267</v>
      </c>
      <c r="B100" t="s">
        <v>112</v>
      </c>
      <c r="C100" t="s">
        <v>4</v>
      </c>
      <c r="D100" s="5">
        <v>59.5</v>
      </c>
      <c r="E100" t="s">
        <v>289</v>
      </c>
      <c r="F100" s="9">
        <v>0</v>
      </c>
      <c r="G100" s="5">
        <v>45</v>
      </c>
      <c r="H100" s="9">
        <f>F100-SUMIF(nouvelles_commandes!$B:$B,Produits!A100,nouvelles_commandes!$C:$C)</f>
        <v>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ACD4F-E31E-3F4D-8CA3-5E5DA956F820}">
  <sheetPr>
    <tabColor theme="8" tint="0.79998168889431442"/>
  </sheetPr>
  <dimension ref="A1:G139"/>
  <sheetViews>
    <sheetView workbookViewId="0">
      <selection activeCell="G2" sqref="G2"/>
    </sheetView>
  </sheetViews>
  <sheetFormatPr baseColWidth="10" defaultRowHeight="16" x14ac:dyDescent="0.2"/>
  <cols>
    <col min="1" max="1" width="13" bestFit="1" customWidth="1"/>
    <col min="2" max="2" width="9.5" bestFit="1" customWidth="1"/>
    <col min="3" max="3" width="11" style="9" bestFit="1" customWidth="1"/>
    <col min="5" max="5" width="8.5" bestFit="1" customWidth="1"/>
  </cols>
  <sheetData>
    <row r="1" spans="1:7" x14ac:dyDescent="0.2">
      <c r="A1" t="s">
        <v>294</v>
      </c>
      <c r="B1" t="s">
        <v>122</v>
      </c>
      <c r="C1" s="9" t="s">
        <v>295</v>
      </c>
      <c r="D1" t="s">
        <v>292</v>
      </c>
      <c r="E1" t="s">
        <v>293</v>
      </c>
    </row>
    <row r="2" spans="1:7" x14ac:dyDescent="0.2">
      <c r="A2" t="s">
        <v>1352</v>
      </c>
      <c r="B2" t="s">
        <v>247</v>
      </c>
      <c r="C2" s="9">
        <v>4</v>
      </c>
      <c r="D2" s="10">
        <v>45934</v>
      </c>
      <c r="E2" t="s">
        <v>668</v>
      </c>
      <c r="G2" t="b">
        <f>VLOOKUP(nouvelles_commandes!B2,Produits,8,FALSE)&lt;0</f>
        <v>1</v>
      </c>
    </row>
    <row r="3" spans="1:7" x14ac:dyDescent="0.2">
      <c r="A3" t="s">
        <v>1352</v>
      </c>
      <c r="B3" t="s">
        <v>163</v>
      </c>
      <c r="C3" s="9">
        <v>2</v>
      </c>
      <c r="D3" s="10">
        <v>45934</v>
      </c>
      <c r="E3" t="s">
        <v>668</v>
      </c>
    </row>
    <row r="4" spans="1:7" x14ac:dyDescent="0.2">
      <c r="A4" t="s">
        <v>1352</v>
      </c>
      <c r="B4" t="s">
        <v>243</v>
      </c>
      <c r="C4" s="9">
        <v>3</v>
      </c>
      <c r="D4" s="10">
        <v>45939</v>
      </c>
      <c r="E4" t="s">
        <v>852</v>
      </c>
    </row>
    <row r="5" spans="1:7" x14ac:dyDescent="0.2">
      <c r="A5" t="s">
        <v>1352</v>
      </c>
      <c r="B5" t="s">
        <v>152</v>
      </c>
      <c r="C5" s="9">
        <v>5</v>
      </c>
      <c r="D5" s="10">
        <v>45939</v>
      </c>
      <c r="E5" t="s">
        <v>852</v>
      </c>
    </row>
    <row r="6" spans="1:7" x14ac:dyDescent="0.2">
      <c r="A6" t="s">
        <v>1352</v>
      </c>
      <c r="B6" t="s">
        <v>163</v>
      </c>
      <c r="C6" s="9">
        <v>4</v>
      </c>
      <c r="D6" s="10">
        <v>45934</v>
      </c>
      <c r="E6" t="s">
        <v>1061</v>
      </c>
    </row>
    <row r="7" spans="1:7" x14ac:dyDescent="0.2">
      <c r="A7" t="s">
        <v>1353</v>
      </c>
      <c r="B7" t="s">
        <v>263</v>
      </c>
      <c r="C7" s="9">
        <v>1</v>
      </c>
      <c r="D7" s="10">
        <v>45934</v>
      </c>
      <c r="E7" t="s">
        <v>1061</v>
      </c>
    </row>
    <row r="8" spans="1:7" x14ac:dyDescent="0.2">
      <c r="A8" t="s">
        <v>1354</v>
      </c>
      <c r="B8" t="s">
        <v>152</v>
      </c>
      <c r="C8" s="9">
        <v>4</v>
      </c>
      <c r="D8" s="10">
        <v>45939</v>
      </c>
      <c r="E8" t="s">
        <v>392</v>
      </c>
    </row>
    <row r="9" spans="1:7" x14ac:dyDescent="0.2">
      <c r="A9" t="s">
        <v>1354</v>
      </c>
      <c r="B9" t="s">
        <v>135</v>
      </c>
      <c r="C9" s="9">
        <v>2</v>
      </c>
      <c r="D9" s="10">
        <v>45939</v>
      </c>
      <c r="E9" t="s">
        <v>392</v>
      </c>
    </row>
    <row r="10" spans="1:7" x14ac:dyDescent="0.2">
      <c r="A10" t="s">
        <v>1354</v>
      </c>
      <c r="B10" t="s">
        <v>139</v>
      </c>
      <c r="C10" s="9">
        <v>1</v>
      </c>
      <c r="D10" s="10">
        <v>45939</v>
      </c>
      <c r="E10" t="s">
        <v>392</v>
      </c>
    </row>
    <row r="11" spans="1:7" x14ac:dyDescent="0.2">
      <c r="A11" t="s">
        <v>1354</v>
      </c>
      <c r="B11" t="s">
        <v>131</v>
      </c>
      <c r="C11" s="9">
        <v>1</v>
      </c>
      <c r="D11" s="10">
        <v>45939</v>
      </c>
      <c r="E11" t="s">
        <v>392</v>
      </c>
    </row>
    <row r="12" spans="1:7" x14ac:dyDescent="0.2">
      <c r="A12" t="s">
        <v>1355</v>
      </c>
      <c r="B12" t="s">
        <v>183</v>
      </c>
      <c r="C12" s="9">
        <v>5</v>
      </c>
      <c r="D12" s="10">
        <v>45939</v>
      </c>
      <c r="E12" t="s">
        <v>392</v>
      </c>
    </row>
    <row r="13" spans="1:7" x14ac:dyDescent="0.2">
      <c r="A13" t="s">
        <v>1355</v>
      </c>
      <c r="B13" t="s">
        <v>177</v>
      </c>
      <c r="C13" s="9">
        <v>1</v>
      </c>
      <c r="D13" s="10">
        <v>45938</v>
      </c>
      <c r="E13" t="s">
        <v>572</v>
      </c>
    </row>
    <row r="14" spans="1:7" x14ac:dyDescent="0.2">
      <c r="A14" t="s">
        <v>1355</v>
      </c>
      <c r="B14" t="s">
        <v>251</v>
      </c>
      <c r="C14" s="9">
        <v>1</v>
      </c>
      <c r="D14" s="10">
        <v>45938</v>
      </c>
      <c r="E14" t="s">
        <v>572</v>
      </c>
    </row>
    <row r="15" spans="1:7" x14ac:dyDescent="0.2">
      <c r="A15" t="s">
        <v>1355</v>
      </c>
      <c r="B15" t="s">
        <v>147</v>
      </c>
      <c r="C15" s="9">
        <v>2</v>
      </c>
      <c r="D15" s="10">
        <v>45938</v>
      </c>
      <c r="E15" t="s">
        <v>572</v>
      </c>
    </row>
    <row r="16" spans="1:7" x14ac:dyDescent="0.2">
      <c r="A16" t="s">
        <v>1356</v>
      </c>
      <c r="B16" t="s">
        <v>252</v>
      </c>
      <c r="C16" s="9">
        <v>5</v>
      </c>
      <c r="D16" s="10">
        <v>45936</v>
      </c>
      <c r="E16" t="s">
        <v>824</v>
      </c>
    </row>
    <row r="17" spans="1:5" x14ac:dyDescent="0.2">
      <c r="A17" t="s">
        <v>1356</v>
      </c>
      <c r="B17" t="s">
        <v>267</v>
      </c>
      <c r="C17" s="9">
        <v>1</v>
      </c>
      <c r="D17" s="10">
        <v>45936</v>
      </c>
      <c r="E17" t="s">
        <v>824</v>
      </c>
    </row>
    <row r="18" spans="1:5" x14ac:dyDescent="0.2">
      <c r="A18" t="s">
        <v>1356</v>
      </c>
      <c r="B18" t="s">
        <v>248</v>
      </c>
      <c r="C18" s="9">
        <v>2</v>
      </c>
      <c r="D18" s="10">
        <v>45936</v>
      </c>
      <c r="E18" t="s">
        <v>824</v>
      </c>
    </row>
    <row r="19" spans="1:5" x14ac:dyDescent="0.2">
      <c r="A19" t="s">
        <v>1357</v>
      </c>
      <c r="B19" t="s">
        <v>176</v>
      </c>
      <c r="C19" s="9">
        <v>4</v>
      </c>
      <c r="D19" s="10">
        <v>45936</v>
      </c>
      <c r="E19" t="s">
        <v>824</v>
      </c>
    </row>
    <row r="20" spans="1:5" x14ac:dyDescent="0.2">
      <c r="A20" t="s">
        <v>1357</v>
      </c>
      <c r="B20" t="s">
        <v>169</v>
      </c>
      <c r="C20" s="9">
        <v>5</v>
      </c>
      <c r="D20" s="10">
        <v>45939</v>
      </c>
      <c r="E20" t="s">
        <v>396</v>
      </c>
    </row>
    <row r="21" spans="1:5" x14ac:dyDescent="0.2">
      <c r="A21" t="s">
        <v>1357</v>
      </c>
      <c r="B21" t="s">
        <v>156</v>
      </c>
      <c r="C21" s="9">
        <v>2</v>
      </c>
      <c r="D21" s="10">
        <v>45939</v>
      </c>
      <c r="E21" t="s">
        <v>396</v>
      </c>
    </row>
    <row r="22" spans="1:5" x14ac:dyDescent="0.2">
      <c r="A22" t="s">
        <v>1358</v>
      </c>
      <c r="B22" t="s">
        <v>262</v>
      </c>
      <c r="C22" s="9">
        <v>4</v>
      </c>
      <c r="D22" s="10">
        <v>45939</v>
      </c>
      <c r="E22" t="s">
        <v>396</v>
      </c>
    </row>
    <row r="23" spans="1:5" x14ac:dyDescent="0.2">
      <c r="A23" t="s">
        <v>1358</v>
      </c>
      <c r="B23" t="s">
        <v>167</v>
      </c>
      <c r="C23" s="9">
        <v>4</v>
      </c>
      <c r="D23" s="10">
        <v>45937</v>
      </c>
      <c r="E23" t="s">
        <v>879</v>
      </c>
    </row>
    <row r="24" spans="1:5" x14ac:dyDescent="0.2">
      <c r="A24" t="s">
        <v>1359</v>
      </c>
      <c r="B24" t="s">
        <v>167</v>
      </c>
      <c r="C24" s="9">
        <v>4</v>
      </c>
      <c r="D24" s="10">
        <v>45936</v>
      </c>
      <c r="E24" t="s">
        <v>644</v>
      </c>
    </row>
    <row r="25" spans="1:5" x14ac:dyDescent="0.2">
      <c r="A25" t="s">
        <v>1359</v>
      </c>
      <c r="B25" t="s">
        <v>126</v>
      </c>
      <c r="C25" s="9">
        <v>5</v>
      </c>
      <c r="D25" s="10">
        <v>45936</v>
      </c>
      <c r="E25" t="s">
        <v>644</v>
      </c>
    </row>
    <row r="26" spans="1:5" x14ac:dyDescent="0.2">
      <c r="A26" t="s">
        <v>1359</v>
      </c>
      <c r="B26" t="s">
        <v>136</v>
      </c>
      <c r="C26" s="9">
        <v>5</v>
      </c>
      <c r="D26" s="10">
        <v>45936</v>
      </c>
      <c r="E26" t="s">
        <v>644</v>
      </c>
    </row>
    <row r="27" spans="1:5" x14ac:dyDescent="0.2">
      <c r="A27" t="s">
        <v>1359</v>
      </c>
      <c r="B27" t="s">
        <v>154</v>
      </c>
      <c r="C27" s="9">
        <v>3</v>
      </c>
      <c r="D27" s="10">
        <v>45934</v>
      </c>
      <c r="E27" t="s">
        <v>970</v>
      </c>
    </row>
    <row r="28" spans="1:5" x14ac:dyDescent="0.2">
      <c r="A28" t="s">
        <v>1359</v>
      </c>
      <c r="B28" t="s">
        <v>172</v>
      </c>
      <c r="C28" s="9">
        <v>2</v>
      </c>
      <c r="D28" s="10">
        <v>45934</v>
      </c>
      <c r="E28" t="s">
        <v>970</v>
      </c>
    </row>
    <row r="29" spans="1:5" x14ac:dyDescent="0.2">
      <c r="A29" t="s">
        <v>1360</v>
      </c>
      <c r="B29" t="s">
        <v>139</v>
      </c>
      <c r="C29" s="9">
        <v>5</v>
      </c>
      <c r="D29" s="10">
        <v>45940</v>
      </c>
      <c r="E29" t="s">
        <v>720</v>
      </c>
    </row>
    <row r="30" spans="1:5" x14ac:dyDescent="0.2">
      <c r="A30" t="s">
        <v>1360</v>
      </c>
      <c r="B30" t="s">
        <v>267</v>
      </c>
      <c r="C30" s="9">
        <v>3</v>
      </c>
      <c r="D30" s="10">
        <v>45940</v>
      </c>
      <c r="E30" t="s">
        <v>720</v>
      </c>
    </row>
    <row r="31" spans="1:5" x14ac:dyDescent="0.2">
      <c r="A31" t="s">
        <v>1360</v>
      </c>
      <c r="B31" t="s">
        <v>184</v>
      </c>
      <c r="C31" s="9">
        <v>2</v>
      </c>
      <c r="D31" s="10">
        <v>45940</v>
      </c>
      <c r="E31" t="s">
        <v>720</v>
      </c>
    </row>
    <row r="32" spans="1:5" x14ac:dyDescent="0.2">
      <c r="A32" t="s">
        <v>1360</v>
      </c>
      <c r="B32" t="s">
        <v>164</v>
      </c>
      <c r="C32" s="9">
        <v>3</v>
      </c>
      <c r="D32" s="10">
        <v>45940</v>
      </c>
      <c r="E32" t="s">
        <v>720</v>
      </c>
    </row>
    <row r="33" spans="1:5" x14ac:dyDescent="0.2">
      <c r="A33" t="s">
        <v>1360</v>
      </c>
      <c r="B33" t="s">
        <v>153</v>
      </c>
      <c r="C33" s="9">
        <v>5</v>
      </c>
      <c r="D33" s="10">
        <v>45939</v>
      </c>
      <c r="E33" t="s">
        <v>986</v>
      </c>
    </row>
    <row r="34" spans="1:5" x14ac:dyDescent="0.2">
      <c r="A34" t="s">
        <v>1361</v>
      </c>
      <c r="B34" t="s">
        <v>179</v>
      </c>
      <c r="C34" s="9">
        <v>3</v>
      </c>
      <c r="D34" s="10">
        <v>45937</v>
      </c>
      <c r="E34" t="s">
        <v>856</v>
      </c>
    </row>
    <row r="35" spans="1:5" x14ac:dyDescent="0.2">
      <c r="A35" t="s">
        <v>1361</v>
      </c>
      <c r="B35" t="s">
        <v>255</v>
      </c>
      <c r="C35" s="9">
        <v>3</v>
      </c>
      <c r="D35" s="10">
        <v>45937</v>
      </c>
      <c r="E35" t="s">
        <v>856</v>
      </c>
    </row>
    <row r="36" spans="1:5" x14ac:dyDescent="0.2">
      <c r="A36" t="s">
        <v>1361</v>
      </c>
      <c r="B36" t="s">
        <v>170</v>
      </c>
      <c r="C36" s="9">
        <v>1</v>
      </c>
      <c r="D36" s="10">
        <v>45937</v>
      </c>
      <c r="E36" t="s">
        <v>856</v>
      </c>
    </row>
    <row r="37" spans="1:5" x14ac:dyDescent="0.2">
      <c r="A37" t="s">
        <v>1362</v>
      </c>
      <c r="B37" t="s">
        <v>156</v>
      </c>
      <c r="C37" s="9">
        <v>4</v>
      </c>
      <c r="D37" s="10">
        <v>45940</v>
      </c>
      <c r="E37" t="s">
        <v>620</v>
      </c>
    </row>
    <row r="38" spans="1:5" x14ac:dyDescent="0.2">
      <c r="A38" t="s">
        <v>1363</v>
      </c>
      <c r="B38" t="s">
        <v>126</v>
      </c>
      <c r="C38" s="9">
        <v>4</v>
      </c>
      <c r="D38" s="10">
        <v>45940</v>
      </c>
      <c r="E38" t="s">
        <v>620</v>
      </c>
    </row>
    <row r="39" spans="1:5" x14ac:dyDescent="0.2">
      <c r="A39" t="s">
        <v>1363</v>
      </c>
      <c r="B39" t="s">
        <v>123</v>
      </c>
      <c r="C39" s="9">
        <v>2</v>
      </c>
      <c r="D39" s="10">
        <v>45940</v>
      </c>
      <c r="E39" t="s">
        <v>620</v>
      </c>
    </row>
    <row r="40" spans="1:5" x14ac:dyDescent="0.2">
      <c r="A40" t="s">
        <v>1363</v>
      </c>
      <c r="B40" t="s">
        <v>251</v>
      </c>
      <c r="C40" s="9">
        <v>5</v>
      </c>
      <c r="D40" s="10">
        <v>45936</v>
      </c>
      <c r="E40" t="s">
        <v>946</v>
      </c>
    </row>
    <row r="41" spans="1:5" x14ac:dyDescent="0.2">
      <c r="A41" t="s">
        <v>1364</v>
      </c>
      <c r="B41" t="s">
        <v>137</v>
      </c>
      <c r="C41" s="9">
        <v>4</v>
      </c>
      <c r="D41" s="10">
        <v>45936</v>
      </c>
      <c r="E41" t="s">
        <v>946</v>
      </c>
    </row>
    <row r="42" spans="1:5" x14ac:dyDescent="0.2">
      <c r="A42" t="s">
        <v>1364</v>
      </c>
      <c r="B42" t="s">
        <v>180</v>
      </c>
      <c r="C42" s="9">
        <v>4</v>
      </c>
      <c r="D42" s="10">
        <v>45936</v>
      </c>
      <c r="E42" t="s">
        <v>456</v>
      </c>
    </row>
    <row r="43" spans="1:5" x14ac:dyDescent="0.2">
      <c r="A43" t="s">
        <v>1364</v>
      </c>
      <c r="B43" t="s">
        <v>158</v>
      </c>
      <c r="C43" s="9">
        <v>5</v>
      </c>
      <c r="D43" s="10">
        <v>45935</v>
      </c>
      <c r="E43" t="s">
        <v>962</v>
      </c>
    </row>
    <row r="44" spans="1:5" x14ac:dyDescent="0.2">
      <c r="A44" t="s">
        <v>1364</v>
      </c>
      <c r="B44" t="s">
        <v>123</v>
      </c>
      <c r="C44" s="9">
        <v>4</v>
      </c>
      <c r="D44" s="10">
        <v>45935</v>
      </c>
      <c r="E44" t="s">
        <v>962</v>
      </c>
    </row>
    <row r="45" spans="1:5" x14ac:dyDescent="0.2">
      <c r="A45" t="s">
        <v>1365</v>
      </c>
      <c r="B45" t="s">
        <v>187</v>
      </c>
      <c r="C45" s="9">
        <v>4</v>
      </c>
      <c r="D45" s="10">
        <v>45936</v>
      </c>
      <c r="E45" t="s">
        <v>883</v>
      </c>
    </row>
    <row r="46" spans="1:5" x14ac:dyDescent="0.2">
      <c r="A46" t="s">
        <v>1365</v>
      </c>
      <c r="B46" t="s">
        <v>128</v>
      </c>
      <c r="C46" s="9">
        <v>3</v>
      </c>
      <c r="D46" s="10">
        <v>45941</v>
      </c>
      <c r="E46" t="s">
        <v>692</v>
      </c>
    </row>
    <row r="47" spans="1:5" x14ac:dyDescent="0.2">
      <c r="A47" t="s">
        <v>1366</v>
      </c>
      <c r="B47" t="s">
        <v>186</v>
      </c>
      <c r="C47" s="9">
        <v>1</v>
      </c>
      <c r="D47" s="10">
        <v>45941</v>
      </c>
      <c r="E47" t="s">
        <v>692</v>
      </c>
    </row>
    <row r="48" spans="1:5" x14ac:dyDescent="0.2">
      <c r="A48" t="s">
        <v>1366</v>
      </c>
      <c r="B48" t="s">
        <v>247</v>
      </c>
      <c r="C48" s="9">
        <v>1</v>
      </c>
      <c r="D48" s="10">
        <v>45941</v>
      </c>
      <c r="E48" t="s">
        <v>692</v>
      </c>
    </row>
    <row r="49" spans="1:5" x14ac:dyDescent="0.2">
      <c r="A49" t="s">
        <v>1367</v>
      </c>
      <c r="B49" t="s">
        <v>264</v>
      </c>
      <c r="C49" s="9">
        <v>2</v>
      </c>
      <c r="D49" s="10">
        <v>45941</v>
      </c>
      <c r="E49" t="s">
        <v>692</v>
      </c>
    </row>
    <row r="50" spans="1:5" x14ac:dyDescent="0.2">
      <c r="A50" t="s">
        <v>1367</v>
      </c>
      <c r="B50" t="s">
        <v>252</v>
      </c>
      <c r="C50" s="9">
        <v>3</v>
      </c>
      <c r="D50" s="10">
        <v>45941</v>
      </c>
      <c r="E50" t="s">
        <v>692</v>
      </c>
    </row>
    <row r="51" spans="1:5" x14ac:dyDescent="0.2">
      <c r="A51" t="s">
        <v>1368</v>
      </c>
      <c r="B51" t="s">
        <v>153</v>
      </c>
      <c r="C51" s="9">
        <v>3</v>
      </c>
      <c r="D51" s="10">
        <v>45939</v>
      </c>
      <c r="E51" t="s">
        <v>692</v>
      </c>
    </row>
    <row r="52" spans="1:5" x14ac:dyDescent="0.2">
      <c r="A52" t="s">
        <v>1368</v>
      </c>
      <c r="B52" t="s">
        <v>185</v>
      </c>
      <c r="C52" s="9">
        <v>2</v>
      </c>
      <c r="D52" s="10">
        <v>45939</v>
      </c>
      <c r="E52" t="s">
        <v>692</v>
      </c>
    </row>
    <row r="53" spans="1:5" x14ac:dyDescent="0.2">
      <c r="A53" t="s">
        <v>1368</v>
      </c>
      <c r="B53" t="s">
        <v>139</v>
      </c>
      <c r="C53" s="9">
        <v>2</v>
      </c>
      <c r="D53" s="10">
        <v>45939</v>
      </c>
      <c r="E53" t="s">
        <v>692</v>
      </c>
    </row>
    <row r="54" spans="1:5" x14ac:dyDescent="0.2">
      <c r="A54" t="s">
        <v>1368</v>
      </c>
      <c r="B54" t="s">
        <v>145</v>
      </c>
      <c r="C54" s="9">
        <v>5</v>
      </c>
      <c r="D54" s="10">
        <v>45939</v>
      </c>
      <c r="E54" t="s">
        <v>692</v>
      </c>
    </row>
    <row r="55" spans="1:5" x14ac:dyDescent="0.2">
      <c r="A55" t="s">
        <v>1368</v>
      </c>
      <c r="B55" t="s">
        <v>180</v>
      </c>
      <c r="C55" s="9">
        <v>3</v>
      </c>
      <c r="D55" s="10">
        <v>45936</v>
      </c>
      <c r="E55" t="s">
        <v>958</v>
      </c>
    </row>
    <row r="56" spans="1:5" x14ac:dyDescent="0.2">
      <c r="A56" t="s">
        <v>1369</v>
      </c>
      <c r="B56" t="s">
        <v>124</v>
      </c>
      <c r="C56" s="9">
        <v>3</v>
      </c>
      <c r="D56" s="10">
        <v>45934</v>
      </c>
      <c r="E56" t="s">
        <v>388</v>
      </c>
    </row>
    <row r="57" spans="1:5" x14ac:dyDescent="0.2">
      <c r="A57" t="s">
        <v>1369</v>
      </c>
      <c r="B57" t="s">
        <v>149</v>
      </c>
      <c r="C57" s="9">
        <v>5</v>
      </c>
      <c r="D57" s="10">
        <v>45934</v>
      </c>
      <c r="E57" t="s">
        <v>640</v>
      </c>
    </row>
    <row r="58" spans="1:5" x14ac:dyDescent="0.2">
      <c r="A58" t="s">
        <v>1369</v>
      </c>
      <c r="B58" t="s">
        <v>123</v>
      </c>
      <c r="C58" s="9">
        <v>1</v>
      </c>
      <c r="D58" s="10">
        <v>45934</v>
      </c>
      <c r="E58" t="s">
        <v>640</v>
      </c>
    </row>
    <row r="59" spans="1:5" x14ac:dyDescent="0.2">
      <c r="A59" t="s">
        <v>1369</v>
      </c>
      <c r="B59" t="s">
        <v>253</v>
      </c>
      <c r="C59" s="9">
        <v>3</v>
      </c>
      <c r="D59" s="10">
        <v>45935</v>
      </c>
      <c r="E59" t="s">
        <v>696</v>
      </c>
    </row>
    <row r="60" spans="1:5" x14ac:dyDescent="0.2">
      <c r="A60" t="s">
        <v>1369</v>
      </c>
      <c r="B60" t="s">
        <v>179</v>
      </c>
      <c r="C60" s="9">
        <v>1</v>
      </c>
      <c r="D60" s="10">
        <v>45938</v>
      </c>
      <c r="E60" t="s">
        <v>460</v>
      </c>
    </row>
    <row r="61" spans="1:5" x14ac:dyDescent="0.2">
      <c r="A61" t="s">
        <v>1370</v>
      </c>
      <c r="B61" t="s">
        <v>164</v>
      </c>
      <c r="C61" s="9">
        <v>5</v>
      </c>
      <c r="D61" s="10">
        <v>45938</v>
      </c>
      <c r="E61" t="s">
        <v>460</v>
      </c>
    </row>
    <row r="62" spans="1:5" x14ac:dyDescent="0.2">
      <c r="A62" t="s">
        <v>1371</v>
      </c>
      <c r="B62" t="s">
        <v>254</v>
      </c>
      <c r="C62" s="9">
        <v>1</v>
      </c>
      <c r="D62" s="10">
        <v>45938</v>
      </c>
      <c r="E62" t="s">
        <v>460</v>
      </c>
    </row>
    <row r="63" spans="1:5" x14ac:dyDescent="0.2">
      <c r="A63" t="s">
        <v>1371</v>
      </c>
      <c r="B63" t="s">
        <v>165</v>
      </c>
      <c r="C63" s="9">
        <v>5</v>
      </c>
      <c r="D63" s="10">
        <v>45938</v>
      </c>
      <c r="E63" t="s">
        <v>368</v>
      </c>
    </row>
    <row r="64" spans="1:5" x14ac:dyDescent="0.2">
      <c r="A64" t="s">
        <v>1372</v>
      </c>
      <c r="B64" t="s">
        <v>168</v>
      </c>
      <c r="C64" s="9">
        <v>3</v>
      </c>
      <c r="D64" s="10">
        <v>45940</v>
      </c>
      <c r="E64" t="s">
        <v>520</v>
      </c>
    </row>
    <row r="65" spans="1:5" x14ac:dyDescent="0.2">
      <c r="A65" t="s">
        <v>1372</v>
      </c>
      <c r="B65" t="s">
        <v>258</v>
      </c>
      <c r="C65" s="9">
        <v>5</v>
      </c>
      <c r="D65" s="10">
        <v>45940</v>
      </c>
      <c r="E65" t="s">
        <v>520</v>
      </c>
    </row>
    <row r="66" spans="1:5" x14ac:dyDescent="0.2">
      <c r="A66" t="s">
        <v>1372</v>
      </c>
      <c r="B66" t="s">
        <v>179</v>
      </c>
      <c r="C66" s="9">
        <v>2</v>
      </c>
      <c r="D66" s="10">
        <v>45940</v>
      </c>
      <c r="E66" t="s">
        <v>520</v>
      </c>
    </row>
    <row r="67" spans="1:5" x14ac:dyDescent="0.2">
      <c r="A67" t="s">
        <v>1373</v>
      </c>
      <c r="B67" t="s">
        <v>150</v>
      </c>
      <c r="C67" s="9">
        <v>4</v>
      </c>
      <c r="D67" s="10">
        <v>45940</v>
      </c>
      <c r="E67" t="s">
        <v>520</v>
      </c>
    </row>
    <row r="68" spans="1:5" x14ac:dyDescent="0.2">
      <c r="A68" t="s">
        <v>1373</v>
      </c>
      <c r="B68" t="s">
        <v>187</v>
      </c>
      <c r="C68" s="9">
        <v>4</v>
      </c>
      <c r="D68" s="10">
        <v>45940</v>
      </c>
      <c r="E68" t="s">
        <v>520</v>
      </c>
    </row>
    <row r="69" spans="1:5" x14ac:dyDescent="0.2">
      <c r="A69" t="s">
        <v>1374</v>
      </c>
      <c r="B69" t="s">
        <v>144</v>
      </c>
      <c r="C69" s="9">
        <v>3</v>
      </c>
      <c r="D69" s="10">
        <v>45934</v>
      </c>
      <c r="E69" t="s">
        <v>856</v>
      </c>
    </row>
    <row r="70" spans="1:5" x14ac:dyDescent="0.2">
      <c r="A70" t="s">
        <v>1374</v>
      </c>
      <c r="B70" t="s">
        <v>175</v>
      </c>
      <c r="C70" s="9">
        <v>5</v>
      </c>
      <c r="D70" s="10">
        <v>45934</v>
      </c>
      <c r="E70" t="s">
        <v>856</v>
      </c>
    </row>
    <row r="71" spans="1:5" x14ac:dyDescent="0.2">
      <c r="A71" t="s">
        <v>1374</v>
      </c>
      <c r="B71" t="s">
        <v>135</v>
      </c>
      <c r="C71" s="9">
        <v>1</v>
      </c>
      <c r="D71" s="10">
        <v>45934</v>
      </c>
      <c r="E71" t="s">
        <v>856</v>
      </c>
    </row>
    <row r="72" spans="1:5" x14ac:dyDescent="0.2">
      <c r="A72" t="s">
        <v>1374</v>
      </c>
      <c r="B72" t="s">
        <v>182</v>
      </c>
      <c r="C72" s="9">
        <v>1</v>
      </c>
      <c r="D72" s="10">
        <v>45934</v>
      </c>
      <c r="E72" t="s">
        <v>856</v>
      </c>
    </row>
    <row r="73" spans="1:5" x14ac:dyDescent="0.2">
      <c r="A73" t="s">
        <v>1375</v>
      </c>
      <c r="B73" t="s">
        <v>263</v>
      </c>
      <c r="C73" s="9">
        <v>2</v>
      </c>
      <c r="D73" s="10">
        <v>45935</v>
      </c>
      <c r="E73" t="s">
        <v>632</v>
      </c>
    </row>
    <row r="74" spans="1:5" x14ac:dyDescent="0.2">
      <c r="A74" t="s">
        <v>1375</v>
      </c>
      <c r="B74" t="s">
        <v>128</v>
      </c>
      <c r="C74" s="9">
        <v>5</v>
      </c>
      <c r="D74" s="10">
        <v>45935</v>
      </c>
      <c r="E74" t="s">
        <v>632</v>
      </c>
    </row>
    <row r="75" spans="1:5" x14ac:dyDescent="0.2">
      <c r="A75" t="s">
        <v>1376</v>
      </c>
      <c r="B75" t="s">
        <v>148</v>
      </c>
      <c r="C75" s="9">
        <v>1</v>
      </c>
      <c r="D75" s="10">
        <v>45935</v>
      </c>
      <c r="E75" t="s">
        <v>632</v>
      </c>
    </row>
    <row r="76" spans="1:5" x14ac:dyDescent="0.2">
      <c r="A76" t="s">
        <v>1376</v>
      </c>
      <c r="B76" t="s">
        <v>168</v>
      </c>
      <c r="C76" s="9">
        <v>1</v>
      </c>
      <c r="D76" s="10">
        <v>45935</v>
      </c>
      <c r="E76" t="s">
        <v>632</v>
      </c>
    </row>
    <row r="77" spans="1:5" x14ac:dyDescent="0.2">
      <c r="A77" t="s">
        <v>1376</v>
      </c>
      <c r="B77" t="s">
        <v>124</v>
      </c>
      <c r="C77" s="9">
        <v>1</v>
      </c>
      <c r="D77" s="10">
        <v>45935</v>
      </c>
      <c r="E77" t="s">
        <v>632</v>
      </c>
    </row>
    <row r="78" spans="1:5" x14ac:dyDescent="0.2">
      <c r="A78" t="s">
        <v>1376</v>
      </c>
      <c r="B78" t="s">
        <v>134</v>
      </c>
      <c r="C78" s="9">
        <v>1</v>
      </c>
      <c r="D78" s="10">
        <v>45941</v>
      </c>
      <c r="E78" t="s">
        <v>868</v>
      </c>
    </row>
    <row r="79" spans="1:5" x14ac:dyDescent="0.2">
      <c r="A79" t="s">
        <v>1376</v>
      </c>
      <c r="B79" t="s">
        <v>254</v>
      </c>
      <c r="C79" s="9">
        <v>2</v>
      </c>
      <c r="D79" s="10">
        <v>45941</v>
      </c>
      <c r="E79" t="s">
        <v>868</v>
      </c>
    </row>
    <row r="80" spans="1:5" x14ac:dyDescent="0.2">
      <c r="A80" t="s">
        <v>1377</v>
      </c>
      <c r="B80" t="s">
        <v>191</v>
      </c>
      <c r="C80" s="9">
        <v>3</v>
      </c>
      <c r="D80" s="10">
        <v>45935</v>
      </c>
      <c r="E80" t="s">
        <v>432</v>
      </c>
    </row>
    <row r="81" spans="1:5" x14ac:dyDescent="0.2">
      <c r="A81" t="s">
        <v>1377</v>
      </c>
      <c r="B81" t="s">
        <v>123</v>
      </c>
      <c r="C81" s="9">
        <v>3</v>
      </c>
      <c r="D81" s="10">
        <v>45939</v>
      </c>
      <c r="E81" t="s">
        <v>792</v>
      </c>
    </row>
    <row r="82" spans="1:5" x14ac:dyDescent="0.2">
      <c r="A82" t="s">
        <v>1377</v>
      </c>
      <c r="B82" t="s">
        <v>175</v>
      </c>
      <c r="C82" s="9">
        <v>2</v>
      </c>
      <c r="D82" s="10">
        <v>45939</v>
      </c>
      <c r="E82" t="s">
        <v>792</v>
      </c>
    </row>
    <row r="83" spans="1:5" x14ac:dyDescent="0.2">
      <c r="A83" t="s">
        <v>1377</v>
      </c>
      <c r="B83" t="s">
        <v>149</v>
      </c>
      <c r="C83" s="9">
        <v>2</v>
      </c>
      <c r="D83" s="10">
        <v>45939</v>
      </c>
      <c r="E83" t="s">
        <v>792</v>
      </c>
    </row>
    <row r="84" spans="1:5" x14ac:dyDescent="0.2">
      <c r="A84" t="s">
        <v>1378</v>
      </c>
      <c r="B84" t="s">
        <v>136</v>
      </c>
      <c r="C84" s="9">
        <v>2</v>
      </c>
      <c r="D84" s="10">
        <v>45939</v>
      </c>
      <c r="E84" t="s">
        <v>792</v>
      </c>
    </row>
    <row r="85" spans="1:5" x14ac:dyDescent="0.2">
      <c r="A85" t="s">
        <v>1379</v>
      </c>
      <c r="B85" t="s">
        <v>176</v>
      </c>
      <c r="C85" s="9">
        <v>1</v>
      </c>
      <c r="D85" s="10">
        <v>45939</v>
      </c>
      <c r="E85" t="s">
        <v>792</v>
      </c>
    </row>
    <row r="86" spans="1:5" x14ac:dyDescent="0.2">
      <c r="A86" t="s">
        <v>1379</v>
      </c>
      <c r="B86" t="s">
        <v>256</v>
      </c>
      <c r="C86" s="9">
        <v>1</v>
      </c>
      <c r="D86" s="10">
        <v>45934</v>
      </c>
      <c r="E86" t="s">
        <v>918</v>
      </c>
    </row>
    <row r="87" spans="1:5" x14ac:dyDescent="0.2">
      <c r="A87" t="s">
        <v>1379</v>
      </c>
      <c r="B87" t="s">
        <v>266</v>
      </c>
      <c r="C87" s="9">
        <v>5</v>
      </c>
      <c r="D87" s="10">
        <v>45934</v>
      </c>
      <c r="E87" t="s">
        <v>918</v>
      </c>
    </row>
    <row r="88" spans="1:5" x14ac:dyDescent="0.2">
      <c r="A88" t="s">
        <v>1380</v>
      </c>
      <c r="B88" t="s">
        <v>157</v>
      </c>
      <c r="C88" s="9">
        <v>3</v>
      </c>
      <c r="D88" s="10">
        <v>45934</v>
      </c>
      <c r="E88" t="s">
        <v>918</v>
      </c>
    </row>
    <row r="89" spans="1:5" x14ac:dyDescent="0.2">
      <c r="A89" t="s">
        <v>1381</v>
      </c>
      <c r="B89" t="s">
        <v>256</v>
      </c>
      <c r="C89" s="9">
        <v>2</v>
      </c>
      <c r="D89" s="10">
        <v>45934</v>
      </c>
      <c r="E89" t="s">
        <v>918</v>
      </c>
    </row>
    <row r="90" spans="1:5" x14ac:dyDescent="0.2">
      <c r="A90" t="s">
        <v>1381</v>
      </c>
      <c r="B90" t="s">
        <v>173</v>
      </c>
      <c r="C90" s="9">
        <v>2</v>
      </c>
      <c r="D90" s="10">
        <v>45937</v>
      </c>
      <c r="E90" t="s">
        <v>584</v>
      </c>
    </row>
    <row r="91" spans="1:5" x14ac:dyDescent="0.2">
      <c r="A91" t="s">
        <v>1381</v>
      </c>
      <c r="B91" t="s">
        <v>185</v>
      </c>
      <c r="C91" s="9">
        <v>4</v>
      </c>
      <c r="D91" s="10">
        <v>45937</v>
      </c>
      <c r="E91" t="s">
        <v>584</v>
      </c>
    </row>
    <row r="92" spans="1:5" x14ac:dyDescent="0.2">
      <c r="A92" t="s">
        <v>1382</v>
      </c>
      <c r="B92" t="s">
        <v>186</v>
      </c>
      <c r="C92" s="9">
        <v>5</v>
      </c>
      <c r="D92" s="10">
        <v>45937</v>
      </c>
      <c r="E92" t="s">
        <v>584</v>
      </c>
    </row>
    <row r="93" spans="1:5" x14ac:dyDescent="0.2">
      <c r="A93" t="s">
        <v>1382</v>
      </c>
      <c r="B93" t="s">
        <v>133</v>
      </c>
      <c r="C93" s="9">
        <v>4</v>
      </c>
      <c r="D93" s="10">
        <v>45937</v>
      </c>
      <c r="E93" t="s">
        <v>584</v>
      </c>
    </row>
    <row r="94" spans="1:5" x14ac:dyDescent="0.2">
      <c r="A94" t="s">
        <v>1383</v>
      </c>
      <c r="B94" t="s">
        <v>256</v>
      </c>
      <c r="C94" s="9">
        <v>3</v>
      </c>
      <c r="D94" s="10">
        <v>45937</v>
      </c>
      <c r="E94" t="s">
        <v>584</v>
      </c>
    </row>
    <row r="95" spans="1:5" x14ac:dyDescent="0.2">
      <c r="A95" t="s">
        <v>1383</v>
      </c>
      <c r="B95" t="s">
        <v>135</v>
      </c>
      <c r="C95" s="9">
        <v>5</v>
      </c>
      <c r="D95" s="10">
        <v>45941</v>
      </c>
      <c r="E95" t="s">
        <v>324</v>
      </c>
    </row>
    <row r="96" spans="1:5" x14ac:dyDescent="0.2">
      <c r="A96" t="s">
        <v>1383</v>
      </c>
      <c r="B96" t="s">
        <v>257</v>
      </c>
      <c r="C96" s="9">
        <v>2</v>
      </c>
      <c r="D96" s="10">
        <v>45941</v>
      </c>
      <c r="E96" t="s">
        <v>324</v>
      </c>
    </row>
    <row r="97" spans="1:5" x14ac:dyDescent="0.2">
      <c r="A97" t="s">
        <v>1383</v>
      </c>
      <c r="B97" t="s">
        <v>195</v>
      </c>
      <c r="C97" s="9">
        <v>3</v>
      </c>
      <c r="D97" s="10">
        <v>45941</v>
      </c>
      <c r="E97" t="s">
        <v>324</v>
      </c>
    </row>
    <row r="98" spans="1:5" x14ac:dyDescent="0.2">
      <c r="A98" t="s">
        <v>1383</v>
      </c>
      <c r="B98" t="s">
        <v>149</v>
      </c>
      <c r="C98" s="9">
        <v>4</v>
      </c>
      <c r="D98" s="10">
        <v>45937</v>
      </c>
      <c r="E98" t="s">
        <v>792</v>
      </c>
    </row>
    <row r="99" spans="1:5" x14ac:dyDescent="0.2">
      <c r="A99" t="s">
        <v>1384</v>
      </c>
      <c r="B99" t="s">
        <v>192</v>
      </c>
      <c r="C99" s="9">
        <v>1</v>
      </c>
      <c r="D99" s="10">
        <v>45937</v>
      </c>
      <c r="E99" t="s">
        <v>792</v>
      </c>
    </row>
    <row r="100" spans="1:5" x14ac:dyDescent="0.2">
      <c r="A100" t="s">
        <v>1384</v>
      </c>
      <c r="B100" t="s">
        <v>247</v>
      </c>
      <c r="C100" s="9">
        <v>3</v>
      </c>
      <c r="D100" s="10">
        <v>45937</v>
      </c>
      <c r="E100" t="s">
        <v>792</v>
      </c>
    </row>
    <row r="101" spans="1:5" x14ac:dyDescent="0.2">
      <c r="A101" t="s">
        <v>1384</v>
      </c>
      <c r="B101" t="s">
        <v>258</v>
      </c>
      <c r="C101" s="9">
        <v>1</v>
      </c>
      <c r="D101" s="10">
        <v>45940</v>
      </c>
      <c r="E101" t="s">
        <v>934</v>
      </c>
    </row>
    <row r="102" spans="1:5" x14ac:dyDescent="0.2">
      <c r="A102" t="s">
        <v>1385</v>
      </c>
      <c r="B102" t="s">
        <v>246</v>
      </c>
      <c r="C102" s="9">
        <v>3</v>
      </c>
      <c r="D102" s="10">
        <v>45940</v>
      </c>
      <c r="E102" t="s">
        <v>934</v>
      </c>
    </row>
    <row r="103" spans="1:5" x14ac:dyDescent="0.2">
      <c r="A103" t="s">
        <v>1385</v>
      </c>
      <c r="B103" t="s">
        <v>140</v>
      </c>
      <c r="C103" s="9">
        <v>2</v>
      </c>
      <c r="D103" s="10">
        <v>45940</v>
      </c>
      <c r="E103" t="s">
        <v>934</v>
      </c>
    </row>
    <row r="104" spans="1:5" x14ac:dyDescent="0.2">
      <c r="A104" t="s">
        <v>1386</v>
      </c>
      <c r="B104" t="s">
        <v>188</v>
      </c>
      <c r="C104" s="9">
        <v>3</v>
      </c>
      <c r="D104" s="10">
        <v>45940</v>
      </c>
      <c r="E104" t="s">
        <v>934</v>
      </c>
    </row>
    <row r="105" spans="1:5" x14ac:dyDescent="0.2">
      <c r="A105" t="s">
        <v>1386</v>
      </c>
      <c r="B105" t="s">
        <v>186</v>
      </c>
      <c r="C105" s="9">
        <v>1</v>
      </c>
      <c r="D105" s="10">
        <v>45940</v>
      </c>
      <c r="E105" t="s">
        <v>934</v>
      </c>
    </row>
    <row r="106" spans="1:5" x14ac:dyDescent="0.2">
      <c r="A106" t="s">
        <v>1386</v>
      </c>
      <c r="B106" t="s">
        <v>191</v>
      </c>
      <c r="C106" s="9">
        <v>4</v>
      </c>
      <c r="D106" s="10">
        <v>45937</v>
      </c>
      <c r="E106" t="s">
        <v>576</v>
      </c>
    </row>
    <row r="107" spans="1:5" x14ac:dyDescent="0.2">
      <c r="A107" t="s">
        <v>1387</v>
      </c>
      <c r="B107" t="s">
        <v>253</v>
      </c>
      <c r="C107" s="9">
        <v>3</v>
      </c>
      <c r="D107" s="10">
        <v>45937</v>
      </c>
      <c r="E107" t="s">
        <v>576</v>
      </c>
    </row>
    <row r="108" spans="1:5" x14ac:dyDescent="0.2">
      <c r="A108" t="s">
        <v>1387</v>
      </c>
      <c r="B108" t="s">
        <v>128</v>
      </c>
      <c r="C108" s="9">
        <v>5</v>
      </c>
      <c r="D108" s="10">
        <v>45937</v>
      </c>
      <c r="E108" t="s">
        <v>576</v>
      </c>
    </row>
    <row r="109" spans="1:5" x14ac:dyDescent="0.2">
      <c r="A109" t="s">
        <v>1388</v>
      </c>
      <c r="B109" t="s">
        <v>156</v>
      </c>
      <c r="C109" s="9">
        <v>3</v>
      </c>
      <c r="D109" s="10">
        <v>45938</v>
      </c>
      <c r="E109" t="s">
        <v>600</v>
      </c>
    </row>
    <row r="110" spans="1:5" x14ac:dyDescent="0.2">
      <c r="A110" t="s">
        <v>1388</v>
      </c>
      <c r="B110" t="s">
        <v>167</v>
      </c>
      <c r="C110" s="9">
        <v>2</v>
      </c>
      <c r="D110" s="10">
        <v>45938</v>
      </c>
      <c r="E110" t="s">
        <v>600</v>
      </c>
    </row>
    <row r="111" spans="1:5" x14ac:dyDescent="0.2">
      <c r="A111" t="s">
        <v>1388</v>
      </c>
      <c r="B111" t="s">
        <v>253</v>
      </c>
      <c r="C111" s="9">
        <v>4</v>
      </c>
      <c r="D111" s="10">
        <v>45938</v>
      </c>
      <c r="E111" t="s">
        <v>600</v>
      </c>
    </row>
    <row r="112" spans="1:5" x14ac:dyDescent="0.2">
      <c r="A112" t="s">
        <v>1388</v>
      </c>
      <c r="B112" t="s">
        <v>179</v>
      </c>
      <c r="C112" s="9">
        <v>3</v>
      </c>
      <c r="D112" s="10">
        <v>45938</v>
      </c>
      <c r="E112" t="s">
        <v>600</v>
      </c>
    </row>
    <row r="113" spans="1:5" x14ac:dyDescent="0.2">
      <c r="A113" t="s">
        <v>1388</v>
      </c>
      <c r="B113" t="s">
        <v>146</v>
      </c>
      <c r="C113" s="9">
        <v>3</v>
      </c>
      <c r="D113" s="10">
        <v>45937</v>
      </c>
      <c r="E113" t="s">
        <v>476</v>
      </c>
    </row>
    <row r="114" spans="1:5" x14ac:dyDescent="0.2">
      <c r="A114" t="s">
        <v>1389</v>
      </c>
      <c r="B114" t="s">
        <v>173</v>
      </c>
      <c r="C114" s="9">
        <v>4</v>
      </c>
      <c r="D114" s="10">
        <v>45937</v>
      </c>
      <c r="E114" t="s">
        <v>476</v>
      </c>
    </row>
    <row r="115" spans="1:5" x14ac:dyDescent="0.2">
      <c r="A115" t="s">
        <v>1389</v>
      </c>
      <c r="B115" t="s">
        <v>162</v>
      </c>
      <c r="C115" s="9">
        <v>4</v>
      </c>
      <c r="D115" s="10">
        <v>45937</v>
      </c>
      <c r="E115" t="s">
        <v>476</v>
      </c>
    </row>
    <row r="116" spans="1:5" x14ac:dyDescent="0.2">
      <c r="A116" t="s">
        <v>1389</v>
      </c>
      <c r="B116" t="s">
        <v>129</v>
      </c>
      <c r="C116" s="9">
        <v>5</v>
      </c>
      <c r="D116" s="10">
        <v>45937</v>
      </c>
      <c r="E116" t="s">
        <v>476</v>
      </c>
    </row>
    <row r="117" spans="1:5" x14ac:dyDescent="0.2">
      <c r="A117" t="s">
        <v>1389</v>
      </c>
      <c r="B117" t="s">
        <v>159</v>
      </c>
      <c r="C117" s="9">
        <v>5</v>
      </c>
      <c r="D117" s="10">
        <v>45939</v>
      </c>
      <c r="E117" t="s">
        <v>436</v>
      </c>
    </row>
    <row r="118" spans="1:5" x14ac:dyDescent="0.2">
      <c r="A118" t="s">
        <v>1389</v>
      </c>
      <c r="B118" t="s">
        <v>141</v>
      </c>
      <c r="C118" s="9">
        <v>3</v>
      </c>
      <c r="D118" s="10">
        <v>45939</v>
      </c>
      <c r="E118" t="s">
        <v>436</v>
      </c>
    </row>
    <row r="119" spans="1:5" x14ac:dyDescent="0.2">
      <c r="A119" t="s">
        <v>1390</v>
      </c>
      <c r="B119" t="s">
        <v>186</v>
      </c>
      <c r="C119" s="9">
        <v>5</v>
      </c>
      <c r="D119" s="10">
        <v>45939</v>
      </c>
      <c r="E119" t="s">
        <v>436</v>
      </c>
    </row>
    <row r="120" spans="1:5" x14ac:dyDescent="0.2">
      <c r="A120" t="s">
        <v>1390</v>
      </c>
      <c r="B120" t="s">
        <v>169</v>
      </c>
      <c r="C120" s="9">
        <v>2</v>
      </c>
      <c r="D120" s="10">
        <v>45934</v>
      </c>
      <c r="E120" t="s">
        <v>580</v>
      </c>
    </row>
    <row r="121" spans="1:5" x14ac:dyDescent="0.2">
      <c r="A121" t="s">
        <v>1391</v>
      </c>
      <c r="B121" t="s">
        <v>186</v>
      </c>
      <c r="C121" s="9">
        <v>3</v>
      </c>
      <c r="D121" s="10">
        <v>45934</v>
      </c>
      <c r="E121" t="s">
        <v>580</v>
      </c>
    </row>
    <row r="122" spans="1:5" x14ac:dyDescent="0.2">
      <c r="A122" t="s">
        <v>1391</v>
      </c>
      <c r="B122" t="s">
        <v>162</v>
      </c>
      <c r="C122" s="9">
        <v>4</v>
      </c>
      <c r="D122" s="10">
        <v>45934</v>
      </c>
      <c r="E122" t="s">
        <v>580</v>
      </c>
    </row>
    <row r="123" spans="1:5" x14ac:dyDescent="0.2">
      <c r="A123" t="s">
        <v>1391</v>
      </c>
      <c r="B123" t="s">
        <v>154</v>
      </c>
      <c r="C123" s="9">
        <v>4</v>
      </c>
      <c r="D123" s="10">
        <v>45941</v>
      </c>
      <c r="E123" t="s">
        <v>648</v>
      </c>
    </row>
    <row r="124" spans="1:5" x14ac:dyDescent="0.2">
      <c r="A124" t="s">
        <v>1391</v>
      </c>
      <c r="B124" t="s">
        <v>177</v>
      </c>
      <c r="C124" s="9">
        <v>1</v>
      </c>
      <c r="D124" s="10">
        <v>45941</v>
      </c>
      <c r="E124" t="s">
        <v>648</v>
      </c>
    </row>
    <row r="125" spans="1:5" x14ac:dyDescent="0.2">
      <c r="A125" t="s">
        <v>1392</v>
      </c>
      <c r="B125" t="s">
        <v>244</v>
      </c>
      <c r="C125" s="9">
        <v>1</v>
      </c>
      <c r="D125" s="10">
        <v>45941</v>
      </c>
      <c r="E125" t="s">
        <v>648</v>
      </c>
    </row>
    <row r="126" spans="1:5" x14ac:dyDescent="0.2">
      <c r="A126" t="s">
        <v>1392</v>
      </c>
      <c r="B126" t="s">
        <v>145</v>
      </c>
      <c r="C126" s="9">
        <v>3</v>
      </c>
      <c r="D126" s="10">
        <v>45941</v>
      </c>
      <c r="E126" t="s">
        <v>648</v>
      </c>
    </row>
    <row r="127" spans="1:5" x14ac:dyDescent="0.2">
      <c r="A127" t="s">
        <v>1392</v>
      </c>
      <c r="B127" t="s">
        <v>162</v>
      </c>
      <c r="C127" s="9">
        <v>1</v>
      </c>
      <c r="D127" s="10">
        <v>45941</v>
      </c>
      <c r="E127" t="s">
        <v>648</v>
      </c>
    </row>
    <row r="128" spans="1:5" x14ac:dyDescent="0.2">
      <c r="A128" t="s">
        <v>1392</v>
      </c>
      <c r="B128" t="s">
        <v>143</v>
      </c>
      <c r="C128" s="9">
        <v>4</v>
      </c>
      <c r="D128" s="10">
        <v>45935</v>
      </c>
      <c r="E128" t="s">
        <v>764</v>
      </c>
    </row>
    <row r="129" spans="1:5" x14ac:dyDescent="0.2">
      <c r="A129" t="s">
        <v>1393</v>
      </c>
      <c r="B129" t="s">
        <v>181</v>
      </c>
      <c r="C129" s="9">
        <v>3</v>
      </c>
      <c r="D129" s="10">
        <v>45936</v>
      </c>
      <c r="E129" t="s">
        <v>368</v>
      </c>
    </row>
    <row r="130" spans="1:5" x14ac:dyDescent="0.2">
      <c r="A130" t="s">
        <v>1393</v>
      </c>
      <c r="B130" t="s">
        <v>260</v>
      </c>
      <c r="C130" s="9">
        <v>5</v>
      </c>
      <c r="D130" s="10">
        <v>45940</v>
      </c>
      <c r="E130" t="s">
        <v>376</v>
      </c>
    </row>
    <row r="131" spans="1:5" x14ac:dyDescent="0.2">
      <c r="A131" t="s">
        <v>1394</v>
      </c>
      <c r="B131" t="s">
        <v>182</v>
      </c>
      <c r="C131" s="9">
        <v>1</v>
      </c>
      <c r="D131" s="10">
        <v>45940</v>
      </c>
      <c r="E131" t="s">
        <v>560</v>
      </c>
    </row>
    <row r="132" spans="1:5" x14ac:dyDescent="0.2">
      <c r="A132" t="s">
        <v>1394</v>
      </c>
      <c r="B132" t="s">
        <v>182</v>
      </c>
      <c r="C132" s="9">
        <v>2</v>
      </c>
      <c r="D132" s="10">
        <v>45940</v>
      </c>
      <c r="E132" t="s">
        <v>560</v>
      </c>
    </row>
    <row r="133" spans="1:5" x14ac:dyDescent="0.2">
      <c r="A133" t="s">
        <v>1395</v>
      </c>
      <c r="B133" t="s">
        <v>138</v>
      </c>
      <c r="C133" s="9">
        <v>5</v>
      </c>
      <c r="D133" s="10">
        <v>45940</v>
      </c>
      <c r="E133" t="s">
        <v>560</v>
      </c>
    </row>
    <row r="134" spans="1:5" x14ac:dyDescent="0.2">
      <c r="A134" t="s">
        <v>1395</v>
      </c>
      <c r="B134" t="s">
        <v>148</v>
      </c>
      <c r="C134" s="9">
        <v>5</v>
      </c>
      <c r="D134" s="10">
        <v>45934</v>
      </c>
      <c r="E134" t="s">
        <v>704</v>
      </c>
    </row>
    <row r="135" spans="1:5" x14ac:dyDescent="0.2">
      <c r="A135" t="s">
        <v>1396</v>
      </c>
      <c r="B135" t="s">
        <v>180</v>
      </c>
      <c r="C135" s="9">
        <v>5</v>
      </c>
      <c r="D135" s="10">
        <v>45934</v>
      </c>
      <c r="E135" t="s">
        <v>704</v>
      </c>
    </row>
    <row r="136" spans="1:5" x14ac:dyDescent="0.2">
      <c r="A136" t="s">
        <v>1396</v>
      </c>
      <c r="B136" t="s">
        <v>190</v>
      </c>
      <c r="C136" s="9">
        <v>5</v>
      </c>
      <c r="D136" s="10">
        <v>45938</v>
      </c>
      <c r="E136" t="s">
        <v>886</v>
      </c>
    </row>
    <row r="137" spans="1:5" x14ac:dyDescent="0.2">
      <c r="A137" t="s">
        <v>1396</v>
      </c>
      <c r="B137" t="s">
        <v>145</v>
      </c>
      <c r="C137" s="9">
        <v>2</v>
      </c>
      <c r="D137" s="10">
        <v>45938</v>
      </c>
      <c r="E137" t="s">
        <v>886</v>
      </c>
    </row>
    <row r="138" spans="1:5" x14ac:dyDescent="0.2">
      <c r="A138" t="s">
        <v>1397</v>
      </c>
      <c r="B138" t="s">
        <v>192</v>
      </c>
      <c r="C138" s="9">
        <v>3</v>
      </c>
      <c r="D138" s="10">
        <v>45938</v>
      </c>
      <c r="E138" t="s">
        <v>886</v>
      </c>
    </row>
    <row r="139" spans="1:5" x14ac:dyDescent="0.2">
      <c r="A139" t="s">
        <v>1397</v>
      </c>
      <c r="B139" t="s">
        <v>170</v>
      </c>
      <c r="C139" s="9">
        <v>2</v>
      </c>
      <c r="D139" s="10">
        <v>45934</v>
      </c>
      <c r="E139" t="s">
        <v>1030</v>
      </c>
    </row>
  </sheetData>
  <conditionalFormatting sqref="B2:B139">
    <cfRule type="expression" dxfId="1" priority="1">
      <formula>VLOOKUP(B2,Produits,8,FALSE)&lt;0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E4B8D-987C-2F4F-AFD1-8D466D22F8FA}">
  <sheetPr>
    <tabColor theme="8" tint="0.79998168889431442"/>
  </sheetPr>
  <dimension ref="A1:H201"/>
  <sheetViews>
    <sheetView workbookViewId="0">
      <selection activeCell="G10" sqref="G10"/>
    </sheetView>
  </sheetViews>
  <sheetFormatPr baseColWidth="10" defaultRowHeight="16" x14ac:dyDescent="0.2"/>
  <cols>
    <col min="2" max="2" width="22.5" customWidth="1"/>
    <col min="3" max="3" width="32.33203125" customWidth="1"/>
    <col min="4" max="4" width="31.5" customWidth="1"/>
    <col min="5" max="5" width="14.6640625" customWidth="1"/>
  </cols>
  <sheetData>
    <row r="1" spans="1:8" x14ac:dyDescent="0.2">
      <c r="A1" s="2" t="s">
        <v>291</v>
      </c>
      <c r="B1" s="2" t="s">
        <v>296</v>
      </c>
      <c r="C1" s="2" t="s">
        <v>12</v>
      </c>
      <c r="D1" s="2" t="s">
        <v>13</v>
      </c>
      <c r="E1" s="2" t="s">
        <v>1350</v>
      </c>
      <c r="F1" s="2" t="s">
        <v>1400</v>
      </c>
      <c r="H1" s="2" t="s">
        <v>1406</v>
      </c>
    </row>
    <row r="2" spans="1:8" x14ac:dyDescent="0.2">
      <c r="A2" t="s">
        <v>297</v>
      </c>
      <c r="B2" t="s">
        <v>298</v>
      </c>
      <c r="C2" t="s">
        <v>299</v>
      </c>
      <c r="D2" t="s">
        <v>300</v>
      </c>
      <c r="E2" s="5">
        <f>SUMIF(Commandes!$C:$C,$A2,Commandes!$F:$F)</f>
        <v>249.89870999999997</v>
      </c>
      <c r="F2" t="str">
        <f>_xlfn.XLOOKUP(E2/10,'Niveau fidélité'!$B:$B,'Niveau fidélité'!$A:$A,"-",-1)</f>
        <v>-</v>
      </c>
      <c r="H2" t="str">
        <f>IF((E2/10)&gt;='Niveau fidélité'!$B$2,'Niveau fidélité'!$A$2, IF((E2/10)&gt;='Niveau fidélité'!$B$3,'Niveau fidélité'!$A$3, IF((E2/10)&gt;='Niveau fidélité'!$B$4,'Niveau fidélité'!$A$4,IF((E2/10)&gt;='Niveau fidélité'!$B$5,'Niveau fidélité'!$A$5,"-"))))</f>
        <v>-</v>
      </c>
    </row>
    <row r="3" spans="1:8" x14ac:dyDescent="0.2">
      <c r="A3" t="s">
        <v>301</v>
      </c>
      <c r="B3" t="s">
        <v>302</v>
      </c>
      <c r="C3" t="s">
        <v>303</v>
      </c>
      <c r="D3" t="s">
        <v>304</v>
      </c>
      <c r="E3" s="5">
        <f>SUMIF(Commandes!$C:$C,$A3,Commandes!$F:$F)</f>
        <v>520.19505000000004</v>
      </c>
      <c r="F3" t="str">
        <f>_xlfn.XLOOKUP(E3/10,'Niveau fidélité'!$B:$B,'Niveau fidélité'!$A:$A,"-",-1)</f>
        <v>Bronze</v>
      </c>
      <c r="H3" t="str">
        <f>IF((E3/10)&gt;='Niveau fidélité'!$B$2,'Niveau fidélité'!$A$2, IF((E3/10)&gt;='Niveau fidélité'!$B$3,'Niveau fidélité'!$A$3, IF((E3/10)&gt;='Niveau fidélité'!$B$4,'Niveau fidélité'!$A$4,IF((E3/10)&gt;='Niveau fidélité'!$B$5,'Niveau fidélité'!$A$5,"-"))))</f>
        <v>Bronze</v>
      </c>
    </row>
    <row r="4" spans="1:8" x14ac:dyDescent="0.2">
      <c r="A4" t="s">
        <v>305</v>
      </c>
      <c r="B4" t="s">
        <v>306</v>
      </c>
      <c r="C4" t="s">
        <v>307</v>
      </c>
      <c r="D4" t="s">
        <v>308</v>
      </c>
      <c r="E4" s="5">
        <f>SUMIF(Commandes!$C:$C,$A4,Commandes!$F:$F)</f>
        <v>413.05560000000003</v>
      </c>
      <c r="F4" t="str">
        <f>_xlfn.XLOOKUP(E4/10,'Niveau fidélité'!$B:$B,'Niveau fidélité'!$A:$A,"-",-1)</f>
        <v>-</v>
      </c>
      <c r="H4" t="str">
        <f>IF((E4/10)&gt;='Niveau fidélité'!$B$2,'Niveau fidélité'!$A$2, IF((E4/10)&gt;='Niveau fidélité'!$B$3,'Niveau fidélité'!$A$3, IF((E4/10)&gt;='Niveau fidélité'!$B$4,'Niveau fidélité'!$A$4,IF((E4/10)&gt;='Niveau fidélité'!$B$5,'Niveau fidélité'!$A$5,"-"))))</f>
        <v>-</v>
      </c>
    </row>
    <row r="5" spans="1:8" x14ac:dyDescent="0.2">
      <c r="A5" t="s">
        <v>309</v>
      </c>
      <c r="B5" t="s">
        <v>310</v>
      </c>
      <c r="C5" t="s">
        <v>311</v>
      </c>
      <c r="D5" t="s">
        <v>312</v>
      </c>
      <c r="E5" s="5">
        <f>SUMIF(Commandes!$C:$C,$A5,Commandes!$F:$F)</f>
        <v>683.27395000000001</v>
      </c>
      <c r="F5" t="str">
        <f>_xlfn.XLOOKUP(E5/10,'Niveau fidélité'!$B:$B,'Niveau fidélité'!$A:$A,"-",-1)</f>
        <v>Bronze</v>
      </c>
      <c r="H5" t="str">
        <f>IF((E5/10)&gt;='Niveau fidélité'!$B$2,'Niveau fidélité'!$A$2, IF((E5/10)&gt;='Niveau fidélité'!$B$3,'Niveau fidélité'!$A$3, IF((E5/10)&gt;='Niveau fidélité'!$B$4,'Niveau fidélité'!$A$4,IF((E5/10)&gt;='Niveau fidélité'!$B$5,'Niveau fidélité'!$A$5,"-"))))</f>
        <v>Bronze</v>
      </c>
    </row>
    <row r="6" spans="1:8" x14ac:dyDescent="0.2">
      <c r="A6" t="s">
        <v>313</v>
      </c>
      <c r="B6" t="s">
        <v>314</v>
      </c>
      <c r="C6" t="s">
        <v>315</v>
      </c>
      <c r="D6" t="s">
        <v>89</v>
      </c>
      <c r="E6" s="5">
        <f>SUMIF(Commandes!$C:$C,$A6,Commandes!$F:$F)</f>
        <v>0</v>
      </c>
      <c r="F6" t="str">
        <f>_xlfn.XLOOKUP(E6/10,'Niveau fidélité'!$B:$B,'Niveau fidélité'!$A:$A,"-",-1)</f>
        <v>-</v>
      </c>
      <c r="H6" t="str">
        <f>IF((E6/10)&gt;='Niveau fidélité'!$B$2,'Niveau fidélité'!$A$2, IF((E6/10)&gt;='Niveau fidélité'!$B$3,'Niveau fidélité'!$A$3, IF((E6/10)&gt;='Niveau fidélité'!$B$4,'Niveau fidélité'!$A$4,IF((E6/10)&gt;='Niveau fidélité'!$B$5,'Niveau fidélité'!$A$5,"-"))))</f>
        <v>-</v>
      </c>
    </row>
    <row r="7" spans="1:8" x14ac:dyDescent="0.2">
      <c r="A7" t="s">
        <v>316</v>
      </c>
      <c r="B7" t="s">
        <v>317</v>
      </c>
      <c r="C7" t="s">
        <v>318</v>
      </c>
      <c r="D7" t="s">
        <v>319</v>
      </c>
      <c r="E7" s="5">
        <f>SUMIF(Commandes!$C:$C,$A7,Commandes!$F:$F)</f>
        <v>358.08629999999994</v>
      </c>
      <c r="F7" t="str">
        <f>_xlfn.XLOOKUP(E7/10,'Niveau fidélité'!$B:$B,'Niveau fidélité'!$A:$A,"-",-1)</f>
        <v>-</v>
      </c>
      <c r="H7" t="str">
        <f>IF((E7/10)&gt;='Niveau fidélité'!$B$2,'Niveau fidélité'!$A$2, IF((E7/10)&gt;='Niveau fidélité'!$B$3,'Niveau fidélité'!$A$3, IF((E7/10)&gt;='Niveau fidélité'!$B$4,'Niveau fidélité'!$A$4,IF((E7/10)&gt;='Niveau fidélité'!$B$5,'Niveau fidélité'!$A$5,"-"))))</f>
        <v>-</v>
      </c>
    </row>
    <row r="8" spans="1:8" x14ac:dyDescent="0.2">
      <c r="A8" t="s">
        <v>320</v>
      </c>
      <c r="B8" t="s">
        <v>321</v>
      </c>
      <c r="C8" t="s">
        <v>322</v>
      </c>
      <c r="D8" t="s">
        <v>323</v>
      </c>
      <c r="E8" s="5">
        <f>SUMIF(Commandes!$C:$C,$A8,Commandes!$F:$F)</f>
        <v>1072.5752499999999</v>
      </c>
      <c r="F8" t="str">
        <f>_xlfn.XLOOKUP(E8/10,'Niveau fidélité'!$B:$B,'Niveau fidélité'!$A:$A,"-",-1)</f>
        <v>Silver</v>
      </c>
      <c r="H8" t="str">
        <f>IF((E8/10)&gt;='Niveau fidélité'!$B$2,'Niveau fidélité'!$A$2, IF((E8/10)&gt;='Niveau fidélité'!$B$3,'Niveau fidélité'!$A$3, IF((E8/10)&gt;='Niveau fidélité'!$B$4,'Niveau fidélité'!$A$4,IF((E8/10)&gt;='Niveau fidélité'!$B$5,'Niveau fidélité'!$A$5,"-"))))</f>
        <v>Silver</v>
      </c>
    </row>
    <row r="9" spans="1:8" x14ac:dyDescent="0.2">
      <c r="A9" t="s">
        <v>324</v>
      </c>
      <c r="B9" t="s">
        <v>325</v>
      </c>
      <c r="C9" t="s">
        <v>326</v>
      </c>
      <c r="D9" t="s">
        <v>327</v>
      </c>
      <c r="E9" s="5">
        <f>SUMIF(Commandes!$C:$C,$A9,Commandes!$F:$F)</f>
        <v>372.69870000000003</v>
      </c>
      <c r="F9" t="str">
        <f>_xlfn.XLOOKUP(E9/10,'Niveau fidélité'!$B:$B,'Niveau fidélité'!$A:$A,"-",-1)</f>
        <v>-</v>
      </c>
      <c r="H9" t="str">
        <f>IF((E9/10)&gt;='Niveau fidélité'!$B$2,'Niveau fidélité'!$A$2, IF((E9/10)&gt;='Niveau fidélité'!$B$3,'Niveau fidélité'!$A$3, IF((E9/10)&gt;='Niveau fidélité'!$B$4,'Niveau fidélité'!$A$4,IF((E9/10)&gt;='Niveau fidélité'!$B$5,'Niveau fidélité'!$A$5,"-"))))</f>
        <v>-</v>
      </c>
    </row>
    <row r="10" spans="1:8" x14ac:dyDescent="0.2">
      <c r="A10" t="s">
        <v>328</v>
      </c>
      <c r="B10" t="s">
        <v>329</v>
      </c>
      <c r="C10" t="s">
        <v>330</v>
      </c>
      <c r="D10" t="s">
        <v>331</v>
      </c>
      <c r="E10" s="5">
        <f>SUMIF(Commandes!$C:$C,$A10,Commandes!$F:$F)</f>
        <v>846.59304999999995</v>
      </c>
      <c r="F10" t="str">
        <f>_xlfn.XLOOKUP(E10/10,'Niveau fidélité'!$B:$B,'Niveau fidélité'!$A:$A,"-",-1)</f>
        <v>Bronze</v>
      </c>
      <c r="H10" t="str">
        <f>IF((E10/10)&gt;='Niveau fidélité'!$B$2,'Niveau fidélité'!$A$2, IF((E10/10)&gt;='Niveau fidélité'!$B$3,'Niveau fidélité'!$A$3, IF((E10/10)&gt;='Niveau fidélité'!$B$4,'Niveau fidélité'!$A$4,IF((E10/10)&gt;='Niveau fidélité'!$B$5,'Niveau fidélité'!$A$5,"-"))))</f>
        <v>Bronze</v>
      </c>
    </row>
    <row r="11" spans="1:8" x14ac:dyDescent="0.2">
      <c r="A11" t="s">
        <v>332</v>
      </c>
      <c r="B11" t="s">
        <v>333</v>
      </c>
      <c r="C11" t="s">
        <v>334</v>
      </c>
      <c r="D11" t="s">
        <v>335</v>
      </c>
      <c r="E11" s="5">
        <f>SUMIF(Commandes!$C:$C,$A11,Commandes!$F:$F)</f>
        <v>647.63370999999995</v>
      </c>
      <c r="F11" t="str">
        <f>_xlfn.XLOOKUP(E11/10,'Niveau fidélité'!$B:$B,'Niveau fidélité'!$A:$A,"-",-1)</f>
        <v>Bronze</v>
      </c>
      <c r="H11" t="str">
        <f>IF((E11/10)&gt;='Niveau fidélité'!$B$2,'Niveau fidélité'!$A$2, IF((E11/10)&gt;='Niveau fidélité'!$B$3,'Niveau fidélité'!$A$3, IF((E11/10)&gt;='Niveau fidélité'!$B$4,'Niveau fidélité'!$A$4,IF((E11/10)&gt;='Niveau fidélité'!$B$5,'Niveau fidélité'!$A$5,"-"))))</f>
        <v>Bronze</v>
      </c>
    </row>
    <row r="12" spans="1:8" x14ac:dyDescent="0.2">
      <c r="A12" t="s">
        <v>336</v>
      </c>
      <c r="B12" t="s">
        <v>337</v>
      </c>
      <c r="C12" t="s">
        <v>338</v>
      </c>
      <c r="D12" t="s">
        <v>339</v>
      </c>
      <c r="E12" s="5">
        <f>SUMIF(Commandes!$C:$C,$A12,Commandes!$F:$F)</f>
        <v>0</v>
      </c>
      <c r="F12" t="str">
        <f>_xlfn.XLOOKUP(E12/10,'Niveau fidélité'!$B:$B,'Niveau fidélité'!$A:$A,"-",-1)</f>
        <v>-</v>
      </c>
      <c r="H12" t="str">
        <f>IF((E12/10)&gt;='Niveau fidélité'!$B$2,'Niveau fidélité'!$A$2, IF((E12/10)&gt;='Niveau fidélité'!$B$3,'Niveau fidélité'!$A$3, IF((E12/10)&gt;='Niveau fidélité'!$B$4,'Niveau fidélité'!$A$4,IF((E12/10)&gt;='Niveau fidélité'!$B$5,'Niveau fidélité'!$A$5,"-"))))</f>
        <v>-</v>
      </c>
    </row>
    <row r="13" spans="1:8" x14ac:dyDescent="0.2">
      <c r="A13" t="s">
        <v>340</v>
      </c>
      <c r="B13" t="s">
        <v>341</v>
      </c>
      <c r="C13" t="s">
        <v>342</v>
      </c>
      <c r="D13" t="s">
        <v>343</v>
      </c>
      <c r="E13" s="5">
        <f>SUMIF(Commandes!$C:$C,$A13,Commandes!$F:$F)</f>
        <v>428.02789999999993</v>
      </c>
      <c r="F13" t="str">
        <f>_xlfn.XLOOKUP(E13/10,'Niveau fidélité'!$B:$B,'Niveau fidélité'!$A:$A,"-",-1)</f>
        <v>-</v>
      </c>
      <c r="H13" t="str">
        <f>IF((E13/10)&gt;='Niveau fidélité'!$B$2,'Niveau fidélité'!$A$2, IF((E13/10)&gt;='Niveau fidélité'!$B$3,'Niveau fidélité'!$A$3, IF((E13/10)&gt;='Niveau fidélité'!$B$4,'Niveau fidélité'!$A$4,IF((E13/10)&gt;='Niveau fidélité'!$B$5,'Niveau fidélité'!$A$5,"-"))))</f>
        <v>-</v>
      </c>
    </row>
    <row r="14" spans="1:8" x14ac:dyDescent="0.2">
      <c r="A14" t="s">
        <v>344</v>
      </c>
      <c r="B14" t="s">
        <v>345</v>
      </c>
      <c r="C14" t="s">
        <v>346</v>
      </c>
      <c r="D14" t="s">
        <v>347</v>
      </c>
      <c r="E14" s="5">
        <f>SUMIF(Commandes!$C:$C,$A14,Commandes!$F:$F)</f>
        <v>223.76564999999999</v>
      </c>
      <c r="F14" t="str">
        <f>_xlfn.XLOOKUP(E14/10,'Niveau fidélité'!$B:$B,'Niveau fidélité'!$A:$A,"-",-1)</f>
        <v>-</v>
      </c>
      <c r="H14" t="str">
        <f>IF((E14/10)&gt;='Niveau fidélité'!$B$2,'Niveau fidélité'!$A$2, IF((E14/10)&gt;='Niveau fidélité'!$B$3,'Niveau fidélité'!$A$3, IF((E14/10)&gt;='Niveau fidélité'!$B$4,'Niveau fidélité'!$A$4,IF((E14/10)&gt;='Niveau fidélité'!$B$5,'Niveau fidélité'!$A$5,"-"))))</f>
        <v>-</v>
      </c>
    </row>
    <row r="15" spans="1:8" x14ac:dyDescent="0.2">
      <c r="A15" t="s">
        <v>348</v>
      </c>
      <c r="B15" t="s">
        <v>349</v>
      </c>
      <c r="C15" t="s">
        <v>350</v>
      </c>
      <c r="D15" t="s">
        <v>351</v>
      </c>
      <c r="E15" s="5">
        <f>SUMIF(Commandes!$C:$C,$A15,Commandes!$F:$F)</f>
        <v>381.5127</v>
      </c>
      <c r="F15" t="str">
        <f>_xlfn.XLOOKUP(E15/10,'Niveau fidélité'!$B:$B,'Niveau fidélité'!$A:$A,"-",-1)</f>
        <v>-</v>
      </c>
      <c r="H15" t="str">
        <f>IF((E15/10)&gt;='Niveau fidélité'!$B$2,'Niveau fidélité'!$A$2, IF((E15/10)&gt;='Niveau fidélité'!$B$3,'Niveau fidélité'!$A$3, IF((E15/10)&gt;='Niveau fidélité'!$B$4,'Niveau fidélité'!$A$4,IF((E15/10)&gt;='Niveau fidélité'!$B$5,'Niveau fidélité'!$A$5,"-"))))</f>
        <v>-</v>
      </c>
    </row>
    <row r="16" spans="1:8" x14ac:dyDescent="0.2">
      <c r="A16" t="s">
        <v>352</v>
      </c>
      <c r="B16" t="s">
        <v>353</v>
      </c>
      <c r="C16" t="s">
        <v>354</v>
      </c>
      <c r="D16" t="s">
        <v>355</v>
      </c>
      <c r="E16" s="5">
        <f>SUMIF(Commandes!$C:$C,$A16,Commandes!$F:$F)</f>
        <v>1654.9429600000001</v>
      </c>
      <c r="F16" t="str">
        <f>_xlfn.XLOOKUP(E16/10,'Niveau fidélité'!$B:$B,'Niveau fidélité'!$A:$A,"-",-1)</f>
        <v>Gold</v>
      </c>
      <c r="H16" t="str">
        <f>IF((E16/10)&gt;='Niveau fidélité'!$B$2,'Niveau fidélité'!$A$2, IF((E16/10)&gt;='Niveau fidélité'!$B$3,'Niveau fidélité'!$A$3, IF((E16/10)&gt;='Niveau fidélité'!$B$4,'Niveau fidélité'!$A$4,IF((E16/10)&gt;='Niveau fidélité'!$B$5,'Niveau fidélité'!$A$5,"-"))))</f>
        <v>Gold</v>
      </c>
    </row>
    <row r="17" spans="1:8" x14ac:dyDescent="0.2">
      <c r="A17" t="s">
        <v>356</v>
      </c>
      <c r="B17" t="s">
        <v>357</v>
      </c>
      <c r="C17" t="s">
        <v>358</v>
      </c>
      <c r="D17" t="s">
        <v>359</v>
      </c>
      <c r="E17" s="5">
        <f>SUMIF(Commandes!$C:$C,$A17,Commandes!$F:$F)</f>
        <v>1326.7281899999998</v>
      </c>
      <c r="F17" t="str">
        <f>_xlfn.XLOOKUP(E17/10,'Niveau fidélité'!$B:$B,'Niveau fidélité'!$A:$A,"-",-1)</f>
        <v>Silver</v>
      </c>
      <c r="H17" t="str">
        <f>IF((E17/10)&gt;='Niveau fidélité'!$B$2,'Niveau fidélité'!$A$2, IF((E17/10)&gt;='Niveau fidélité'!$B$3,'Niveau fidélité'!$A$3, IF((E17/10)&gt;='Niveau fidélité'!$B$4,'Niveau fidélité'!$A$4,IF((E17/10)&gt;='Niveau fidélité'!$B$5,'Niveau fidélité'!$A$5,"-"))))</f>
        <v>Silver</v>
      </c>
    </row>
    <row r="18" spans="1:8" x14ac:dyDescent="0.2">
      <c r="A18" t="s">
        <v>360</v>
      </c>
      <c r="B18" t="s">
        <v>361</v>
      </c>
      <c r="C18" t="s">
        <v>362</v>
      </c>
      <c r="D18" t="s">
        <v>363</v>
      </c>
      <c r="E18" s="5">
        <f>SUMIF(Commandes!$C:$C,$A18,Commandes!$F:$F)</f>
        <v>512.68989999999997</v>
      </c>
      <c r="F18" t="str">
        <f>_xlfn.XLOOKUP(E18/10,'Niveau fidélité'!$B:$B,'Niveau fidélité'!$A:$A,"-",-1)</f>
        <v>Bronze</v>
      </c>
      <c r="H18" t="str">
        <f>IF((E18/10)&gt;='Niveau fidélité'!$B$2,'Niveau fidélité'!$A$2, IF((E18/10)&gt;='Niveau fidélité'!$B$3,'Niveau fidélité'!$A$3, IF((E18/10)&gt;='Niveau fidélité'!$B$4,'Niveau fidélité'!$A$4,IF((E18/10)&gt;='Niveau fidélité'!$B$5,'Niveau fidélité'!$A$5,"-"))))</f>
        <v>Bronze</v>
      </c>
    </row>
    <row r="19" spans="1:8" x14ac:dyDescent="0.2">
      <c r="A19" t="s">
        <v>364</v>
      </c>
      <c r="B19" t="s">
        <v>365</v>
      </c>
      <c r="C19" t="s">
        <v>366</v>
      </c>
      <c r="D19" t="s">
        <v>367</v>
      </c>
      <c r="E19" s="5">
        <f>SUMIF(Commandes!$C:$C,$A19,Commandes!$F:$F)</f>
        <v>208.79159999999996</v>
      </c>
      <c r="F19" t="str">
        <f>_xlfn.XLOOKUP(E19/10,'Niveau fidélité'!$B:$B,'Niveau fidélité'!$A:$A,"-",-1)</f>
        <v>-</v>
      </c>
      <c r="H19" t="str">
        <f>IF((E19/10)&gt;='Niveau fidélité'!$B$2,'Niveau fidélité'!$A$2, IF((E19/10)&gt;='Niveau fidélité'!$B$3,'Niveau fidélité'!$A$3, IF((E19/10)&gt;='Niveau fidélité'!$B$4,'Niveau fidélité'!$A$4,IF((E19/10)&gt;='Niveau fidélité'!$B$5,'Niveau fidélité'!$A$5,"-"))))</f>
        <v>-</v>
      </c>
    </row>
    <row r="20" spans="1:8" x14ac:dyDescent="0.2">
      <c r="A20" t="s">
        <v>368</v>
      </c>
      <c r="B20" t="s">
        <v>369</v>
      </c>
      <c r="C20" t="s">
        <v>370</v>
      </c>
      <c r="D20" t="s">
        <v>371</v>
      </c>
      <c r="E20" s="5">
        <f>SUMIF(Commandes!$C:$C,$A20,Commandes!$F:$F)</f>
        <v>665.60249999999996</v>
      </c>
      <c r="F20" t="str">
        <f>_xlfn.XLOOKUP(E20/10,'Niveau fidélité'!$B:$B,'Niveau fidélité'!$A:$A,"-",-1)</f>
        <v>Bronze</v>
      </c>
      <c r="H20" t="str">
        <f>IF((E20/10)&gt;='Niveau fidélité'!$B$2,'Niveau fidélité'!$A$2, IF((E20/10)&gt;='Niveau fidélité'!$B$3,'Niveau fidélité'!$A$3, IF((E20/10)&gt;='Niveau fidélité'!$B$4,'Niveau fidélité'!$A$4,IF((E20/10)&gt;='Niveau fidélité'!$B$5,'Niveau fidélité'!$A$5,"-"))))</f>
        <v>Bronze</v>
      </c>
    </row>
    <row r="21" spans="1:8" x14ac:dyDescent="0.2">
      <c r="A21" t="s">
        <v>372</v>
      </c>
      <c r="B21" t="s">
        <v>373</v>
      </c>
      <c r="C21" t="s">
        <v>374</v>
      </c>
      <c r="D21" t="s">
        <v>375</v>
      </c>
      <c r="E21" s="5">
        <f>SUMIF(Commandes!$C:$C,$A21,Commandes!$F:$F)</f>
        <v>573.02634999999987</v>
      </c>
      <c r="F21" t="str">
        <f>_xlfn.XLOOKUP(E21/10,'Niveau fidélité'!$B:$B,'Niveau fidélité'!$A:$A,"-",-1)</f>
        <v>Bronze</v>
      </c>
      <c r="H21" t="str">
        <f>IF((E21/10)&gt;='Niveau fidélité'!$B$2,'Niveau fidélité'!$A$2, IF((E21/10)&gt;='Niveau fidélité'!$B$3,'Niveau fidélité'!$A$3, IF((E21/10)&gt;='Niveau fidélité'!$B$4,'Niveau fidélité'!$A$4,IF((E21/10)&gt;='Niveau fidélité'!$B$5,'Niveau fidélité'!$A$5,"-"))))</f>
        <v>Bronze</v>
      </c>
    </row>
    <row r="22" spans="1:8" x14ac:dyDescent="0.2">
      <c r="A22" t="s">
        <v>376</v>
      </c>
      <c r="B22" t="s">
        <v>377</v>
      </c>
      <c r="C22" t="s">
        <v>378</v>
      </c>
      <c r="D22" t="s">
        <v>379</v>
      </c>
      <c r="E22" s="5">
        <f>SUMIF(Commandes!$C:$C,$A22,Commandes!$F:$F)</f>
        <v>137.67813999999998</v>
      </c>
      <c r="F22" t="str">
        <f>_xlfn.XLOOKUP(E22/10,'Niveau fidélité'!$B:$B,'Niveau fidélité'!$A:$A,"-",-1)</f>
        <v>-</v>
      </c>
      <c r="H22" t="str">
        <f>IF((E22/10)&gt;='Niveau fidélité'!$B$2,'Niveau fidélité'!$A$2, IF((E22/10)&gt;='Niveau fidélité'!$B$3,'Niveau fidélité'!$A$3, IF((E22/10)&gt;='Niveau fidélité'!$B$4,'Niveau fidélité'!$A$4,IF((E22/10)&gt;='Niveau fidélité'!$B$5,'Niveau fidélité'!$A$5,"-"))))</f>
        <v>-</v>
      </c>
    </row>
    <row r="23" spans="1:8" x14ac:dyDescent="0.2">
      <c r="A23" t="s">
        <v>380</v>
      </c>
      <c r="B23" t="s">
        <v>381</v>
      </c>
      <c r="C23" t="s">
        <v>382</v>
      </c>
      <c r="D23" t="s">
        <v>383</v>
      </c>
      <c r="E23" s="5">
        <f>SUMIF(Commandes!$C:$C,$A23,Commandes!$F:$F)</f>
        <v>201.27599999999998</v>
      </c>
      <c r="F23" t="str">
        <f>_xlfn.XLOOKUP(E23/10,'Niveau fidélité'!$B:$B,'Niveau fidélité'!$A:$A,"-",-1)</f>
        <v>-</v>
      </c>
      <c r="H23" t="str">
        <f>IF((E23/10)&gt;='Niveau fidélité'!$B$2,'Niveau fidélité'!$A$2, IF((E23/10)&gt;='Niveau fidélité'!$B$3,'Niveau fidélité'!$A$3, IF((E23/10)&gt;='Niveau fidélité'!$B$4,'Niveau fidélité'!$A$4,IF((E23/10)&gt;='Niveau fidélité'!$B$5,'Niveau fidélité'!$A$5,"-"))))</f>
        <v>-</v>
      </c>
    </row>
    <row r="24" spans="1:8" x14ac:dyDescent="0.2">
      <c r="A24" t="s">
        <v>384</v>
      </c>
      <c r="B24" t="s">
        <v>385</v>
      </c>
      <c r="C24" t="s">
        <v>386</v>
      </c>
      <c r="D24" t="s">
        <v>387</v>
      </c>
      <c r="E24" s="5">
        <f>SUMIF(Commandes!$C:$C,$A24,Commandes!$F:$F)</f>
        <v>265.44948999999997</v>
      </c>
      <c r="F24" t="str">
        <f>_xlfn.XLOOKUP(E24/10,'Niveau fidélité'!$B:$B,'Niveau fidélité'!$A:$A,"-",-1)</f>
        <v>-</v>
      </c>
      <c r="H24" t="str">
        <f>IF((E24/10)&gt;='Niveau fidélité'!$B$2,'Niveau fidélité'!$A$2, IF((E24/10)&gt;='Niveau fidélité'!$B$3,'Niveau fidélité'!$A$3, IF((E24/10)&gt;='Niveau fidélité'!$B$4,'Niveau fidélité'!$A$4,IF((E24/10)&gt;='Niveau fidélité'!$B$5,'Niveau fidélité'!$A$5,"-"))))</f>
        <v>-</v>
      </c>
    </row>
    <row r="25" spans="1:8" x14ac:dyDescent="0.2">
      <c r="A25" t="s">
        <v>388</v>
      </c>
      <c r="B25" t="s">
        <v>389</v>
      </c>
      <c r="C25" t="s">
        <v>390</v>
      </c>
      <c r="D25" t="s">
        <v>391</v>
      </c>
      <c r="E25" s="5">
        <f>SUMIF(Commandes!$C:$C,$A25,Commandes!$F:$F)</f>
        <v>374.70604999999995</v>
      </c>
      <c r="F25" t="str">
        <f>_xlfn.XLOOKUP(E25/10,'Niveau fidélité'!$B:$B,'Niveau fidélité'!$A:$A,"-",-1)</f>
        <v>-</v>
      </c>
      <c r="H25" t="str">
        <f>IF((E25/10)&gt;='Niveau fidélité'!$B$2,'Niveau fidélité'!$A$2, IF((E25/10)&gt;='Niveau fidélité'!$B$3,'Niveau fidélité'!$A$3, IF((E25/10)&gt;='Niveau fidélité'!$B$4,'Niveau fidélité'!$A$4,IF((E25/10)&gt;='Niveau fidélité'!$B$5,'Niveau fidélité'!$A$5,"-"))))</f>
        <v>-</v>
      </c>
    </row>
    <row r="26" spans="1:8" x14ac:dyDescent="0.2">
      <c r="A26" t="s">
        <v>392</v>
      </c>
      <c r="B26" t="s">
        <v>393</v>
      </c>
      <c r="C26" t="s">
        <v>394</v>
      </c>
      <c r="D26" t="s">
        <v>395</v>
      </c>
      <c r="E26" s="5">
        <f>SUMIF(Commandes!$C:$C,$A26,Commandes!$F:$F)</f>
        <v>25.879149999999999</v>
      </c>
      <c r="F26" t="str">
        <f>_xlfn.XLOOKUP(E26/10,'Niveau fidélité'!$B:$B,'Niveau fidélité'!$A:$A,"-",-1)</f>
        <v>-</v>
      </c>
      <c r="H26" t="str">
        <f>IF((E26/10)&gt;='Niveau fidélité'!$B$2,'Niveau fidélité'!$A$2, IF((E26/10)&gt;='Niveau fidélité'!$B$3,'Niveau fidélité'!$A$3, IF((E26/10)&gt;='Niveau fidélité'!$B$4,'Niveau fidélité'!$A$4,IF((E26/10)&gt;='Niveau fidélité'!$B$5,'Niveau fidélité'!$A$5,"-"))))</f>
        <v>-</v>
      </c>
    </row>
    <row r="27" spans="1:8" x14ac:dyDescent="0.2">
      <c r="A27" t="s">
        <v>396</v>
      </c>
      <c r="B27" t="s">
        <v>397</v>
      </c>
      <c r="C27" t="s">
        <v>398</v>
      </c>
      <c r="D27" t="s">
        <v>399</v>
      </c>
      <c r="E27" s="5">
        <f>SUMIF(Commandes!$C:$C,$A27,Commandes!$F:$F)</f>
        <v>0</v>
      </c>
      <c r="F27" t="str">
        <f>_xlfn.XLOOKUP(E27/10,'Niveau fidélité'!$B:$B,'Niveau fidélité'!$A:$A,"-",-1)</f>
        <v>-</v>
      </c>
      <c r="H27" t="str">
        <f>IF((E27/10)&gt;='Niveau fidélité'!$B$2,'Niveau fidélité'!$A$2, IF((E27/10)&gt;='Niveau fidélité'!$B$3,'Niveau fidélité'!$A$3, IF((E27/10)&gt;='Niveau fidélité'!$B$4,'Niveau fidélité'!$A$4,IF((E27/10)&gt;='Niveau fidélité'!$B$5,'Niveau fidélité'!$A$5,"-"))))</f>
        <v>-</v>
      </c>
    </row>
    <row r="28" spans="1:8" x14ac:dyDescent="0.2">
      <c r="A28" t="s">
        <v>400</v>
      </c>
      <c r="B28" t="s">
        <v>401</v>
      </c>
      <c r="C28" t="s">
        <v>402</v>
      </c>
      <c r="D28" t="s">
        <v>403</v>
      </c>
      <c r="E28" s="5">
        <f>SUMIF(Commandes!$C:$C,$A28,Commandes!$F:$F)</f>
        <v>0</v>
      </c>
      <c r="F28" t="str">
        <f>_xlfn.XLOOKUP(E28/10,'Niveau fidélité'!$B:$B,'Niveau fidélité'!$A:$A,"-",-1)</f>
        <v>-</v>
      </c>
      <c r="H28" t="str">
        <f>IF((E28/10)&gt;='Niveau fidélité'!$B$2,'Niveau fidélité'!$A$2, IF((E28/10)&gt;='Niveau fidélité'!$B$3,'Niveau fidélité'!$A$3, IF((E28/10)&gt;='Niveau fidélité'!$B$4,'Niveau fidélité'!$A$4,IF((E28/10)&gt;='Niveau fidélité'!$B$5,'Niveau fidélité'!$A$5,"-"))))</f>
        <v>-</v>
      </c>
    </row>
    <row r="29" spans="1:8" x14ac:dyDescent="0.2">
      <c r="A29" t="s">
        <v>404</v>
      </c>
      <c r="B29" t="s">
        <v>405</v>
      </c>
      <c r="C29" t="s">
        <v>406</v>
      </c>
      <c r="D29" t="s">
        <v>407</v>
      </c>
      <c r="E29" s="5">
        <f>SUMIF(Commandes!$C:$C,$A29,Commandes!$F:$F)</f>
        <v>610.62400000000002</v>
      </c>
      <c r="F29" t="str">
        <f>_xlfn.XLOOKUP(E29/10,'Niveau fidélité'!$B:$B,'Niveau fidélité'!$A:$A,"-",-1)</f>
        <v>Bronze</v>
      </c>
      <c r="H29" t="str">
        <f>IF((E29/10)&gt;='Niveau fidélité'!$B$2,'Niveau fidélité'!$A$2, IF((E29/10)&gt;='Niveau fidélité'!$B$3,'Niveau fidélité'!$A$3, IF((E29/10)&gt;='Niveau fidélité'!$B$4,'Niveau fidélité'!$A$4,IF((E29/10)&gt;='Niveau fidélité'!$B$5,'Niveau fidélité'!$A$5,"-"))))</f>
        <v>Bronze</v>
      </c>
    </row>
    <row r="30" spans="1:8" x14ac:dyDescent="0.2">
      <c r="A30" t="s">
        <v>408</v>
      </c>
      <c r="B30" t="s">
        <v>409</v>
      </c>
      <c r="C30" t="s">
        <v>410</v>
      </c>
      <c r="D30" t="s">
        <v>411</v>
      </c>
      <c r="E30" s="5">
        <f>SUMIF(Commandes!$C:$C,$A30,Commandes!$F:$F)</f>
        <v>37.32</v>
      </c>
      <c r="F30" t="str">
        <f>_xlfn.XLOOKUP(E30/10,'Niveau fidélité'!$B:$B,'Niveau fidélité'!$A:$A,"-",-1)</f>
        <v>-</v>
      </c>
      <c r="H30" t="str">
        <f>IF((E30/10)&gt;='Niveau fidélité'!$B$2,'Niveau fidélité'!$A$2, IF((E30/10)&gt;='Niveau fidélité'!$B$3,'Niveau fidélité'!$A$3, IF((E30/10)&gt;='Niveau fidélité'!$B$4,'Niveau fidélité'!$A$4,IF((E30/10)&gt;='Niveau fidélité'!$B$5,'Niveau fidélité'!$A$5,"-"))))</f>
        <v>-</v>
      </c>
    </row>
    <row r="31" spans="1:8" x14ac:dyDescent="0.2">
      <c r="A31" t="s">
        <v>412</v>
      </c>
      <c r="B31" t="s">
        <v>413</v>
      </c>
      <c r="C31" t="s">
        <v>414</v>
      </c>
      <c r="D31" t="s">
        <v>415</v>
      </c>
      <c r="E31" s="5">
        <f>SUMIF(Commandes!$C:$C,$A31,Commandes!$F:$F)</f>
        <v>1294.6347000000001</v>
      </c>
      <c r="F31" t="str">
        <f>_xlfn.XLOOKUP(E31/10,'Niveau fidélité'!$B:$B,'Niveau fidélité'!$A:$A,"-",-1)</f>
        <v>Silver</v>
      </c>
      <c r="H31" t="str">
        <f>IF((E31/10)&gt;='Niveau fidélité'!$B$2,'Niveau fidélité'!$A$2, IF((E31/10)&gt;='Niveau fidélité'!$B$3,'Niveau fidélité'!$A$3, IF((E31/10)&gt;='Niveau fidélité'!$B$4,'Niveau fidélité'!$A$4,IF((E31/10)&gt;='Niveau fidélité'!$B$5,'Niveau fidélité'!$A$5,"-"))))</f>
        <v>Silver</v>
      </c>
    </row>
    <row r="32" spans="1:8" x14ac:dyDescent="0.2">
      <c r="A32" t="s">
        <v>416</v>
      </c>
      <c r="B32" t="s">
        <v>417</v>
      </c>
      <c r="C32" t="s">
        <v>418</v>
      </c>
      <c r="D32" t="s">
        <v>419</v>
      </c>
      <c r="E32" s="5">
        <f>SUMIF(Commandes!$C:$C,$A32,Commandes!$F:$F)</f>
        <v>176.6088</v>
      </c>
      <c r="F32" t="str">
        <f>_xlfn.XLOOKUP(E32/10,'Niveau fidélité'!$B:$B,'Niveau fidélité'!$A:$A,"-",-1)</f>
        <v>-</v>
      </c>
      <c r="H32" t="str">
        <f>IF((E32/10)&gt;='Niveau fidélité'!$B$2,'Niveau fidélité'!$A$2, IF((E32/10)&gt;='Niveau fidélité'!$B$3,'Niveau fidélité'!$A$3, IF((E32/10)&gt;='Niveau fidélité'!$B$4,'Niveau fidélité'!$A$4,IF((E32/10)&gt;='Niveau fidélité'!$B$5,'Niveau fidélité'!$A$5,"-"))))</f>
        <v>-</v>
      </c>
    </row>
    <row r="33" spans="1:8" x14ac:dyDescent="0.2">
      <c r="A33" t="s">
        <v>420</v>
      </c>
      <c r="B33" t="s">
        <v>421</v>
      </c>
      <c r="C33" t="s">
        <v>422</v>
      </c>
      <c r="D33" t="s">
        <v>423</v>
      </c>
      <c r="E33" s="5">
        <f>SUMIF(Commandes!$C:$C,$A33,Commandes!$F:$F)</f>
        <v>0</v>
      </c>
      <c r="F33" t="str">
        <f>_xlfn.XLOOKUP(E33/10,'Niveau fidélité'!$B:$B,'Niveau fidélité'!$A:$A,"-",-1)</f>
        <v>-</v>
      </c>
      <c r="H33" t="str">
        <f>IF((E33/10)&gt;='Niveau fidélité'!$B$2,'Niveau fidélité'!$A$2, IF((E33/10)&gt;='Niveau fidélité'!$B$3,'Niveau fidélité'!$A$3, IF((E33/10)&gt;='Niveau fidélité'!$B$4,'Niveau fidélité'!$A$4,IF((E33/10)&gt;='Niveau fidélité'!$B$5,'Niveau fidélité'!$A$5,"-"))))</f>
        <v>-</v>
      </c>
    </row>
    <row r="34" spans="1:8" x14ac:dyDescent="0.2">
      <c r="A34" t="s">
        <v>424</v>
      </c>
      <c r="B34" t="s">
        <v>425</v>
      </c>
      <c r="C34" t="s">
        <v>426</v>
      </c>
      <c r="D34" t="s">
        <v>427</v>
      </c>
      <c r="E34" s="5">
        <f>SUMIF(Commandes!$C:$C,$A34,Commandes!$F:$F)</f>
        <v>2217.5087999999996</v>
      </c>
      <c r="F34" t="str">
        <f>_xlfn.XLOOKUP(E34/10,'Niveau fidélité'!$B:$B,'Niveau fidélité'!$A:$A,"-",-1)</f>
        <v>Gold</v>
      </c>
      <c r="H34" t="str">
        <f>IF((E34/10)&gt;='Niveau fidélité'!$B$2,'Niveau fidélité'!$A$2, IF((E34/10)&gt;='Niveau fidélité'!$B$3,'Niveau fidélité'!$A$3, IF((E34/10)&gt;='Niveau fidélité'!$B$4,'Niveau fidélité'!$A$4,IF((E34/10)&gt;='Niveau fidélité'!$B$5,'Niveau fidélité'!$A$5,"-"))))</f>
        <v>Gold</v>
      </c>
    </row>
    <row r="35" spans="1:8" x14ac:dyDescent="0.2">
      <c r="A35" t="s">
        <v>428</v>
      </c>
      <c r="B35" t="s">
        <v>429</v>
      </c>
      <c r="C35" t="s">
        <v>430</v>
      </c>
      <c r="D35" t="s">
        <v>431</v>
      </c>
      <c r="E35" s="5">
        <f>SUMIF(Commandes!$C:$C,$A35,Commandes!$F:$F)</f>
        <v>1195.18676</v>
      </c>
      <c r="F35" t="str">
        <f>_xlfn.XLOOKUP(E35/10,'Niveau fidélité'!$B:$B,'Niveau fidélité'!$A:$A,"-",-1)</f>
        <v>Silver</v>
      </c>
      <c r="H35" t="str">
        <f>IF((E35/10)&gt;='Niveau fidélité'!$B$2,'Niveau fidélité'!$A$2, IF((E35/10)&gt;='Niveau fidélité'!$B$3,'Niveau fidélité'!$A$3, IF((E35/10)&gt;='Niveau fidélité'!$B$4,'Niveau fidélité'!$A$4,IF((E35/10)&gt;='Niveau fidélité'!$B$5,'Niveau fidélité'!$A$5,"-"))))</f>
        <v>Silver</v>
      </c>
    </row>
    <row r="36" spans="1:8" x14ac:dyDescent="0.2">
      <c r="A36" t="s">
        <v>432</v>
      </c>
      <c r="B36" t="s">
        <v>433</v>
      </c>
      <c r="C36" t="s">
        <v>434</v>
      </c>
      <c r="D36" t="s">
        <v>435</v>
      </c>
      <c r="E36" s="5">
        <f>SUMIF(Commandes!$C:$C,$A36,Commandes!$F:$F)</f>
        <v>1432.4989499999999</v>
      </c>
      <c r="F36" t="str">
        <f>_xlfn.XLOOKUP(E36/10,'Niveau fidélité'!$B:$B,'Niveau fidélité'!$A:$A,"-",-1)</f>
        <v>Silver</v>
      </c>
      <c r="H36" t="str">
        <f>IF((E36/10)&gt;='Niveau fidélité'!$B$2,'Niveau fidélité'!$A$2, IF((E36/10)&gt;='Niveau fidélité'!$B$3,'Niveau fidélité'!$A$3, IF((E36/10)&gt;='Niveau fidélité'!$B$4,'Niveau fidélité'!$A$4,IF((E36/10)&gt;='Niveau fidélité'!$B$5,'Niveau fidélité'!$A$5,"-"))))</f>
        <v>Silver</v>
      </c>
    </row>
    <row r="37" spans="1:8" x14ac:dyDescent="0.2">
      <c r="A37" t="s">
        <v>436</v>
      </c>
      <c r="B37" t="s">
        <v>437</v>
      </c>
      <c r="C37" t="s">
        <v>438</v>
      </c>
      <c r="D37" t="s">
        <v>439</v>
      </c>
      <c r="E37" s="5">
        <f>SUMIF(Commandes!$C:$C,$A37,Commandes!$F:$F)</f>
        <v>879.10910000000001</v>
      </c>
      <c r="F37" t="str">
        <f>_xlfn.XLOOKUP(E37/10,'Niveau fidélité'!$B:$B,'Niveau fidélité'!$A:$A,"-",-1)</f>
        <v>Bronze</v>
      </c>
      <c r="H37" t="str">
        <f>IF((E37/10)&gt;='Niveau fidélité'!$B$2,'Niveau fidélité'!$A$2, IF((E37/10)&gt;='Niveau fidélité'!$B$3,'Niveau fidélité'!$A$3, IF((E37/10)&gt;='Niveau fidélité'!$B$4,'Niveau fidélité'!$A$4,IF((E37/10)&gt;='Niveau fidélité'!$B$5,'Niveau fidélité'!$A$5,"-"))))</f>
        <v>Bronze</v>
      </c>
    </row>
    <row r="38" spans="1:8" x14ac:dyDescent="0.2">
      <c r="A38" t="s">
        <v>440</v>
      </c>
      <c r="B38" t="s">
        <v>441</v>
      </c>
      <c r="C38" t="s">
        <v>442</v>
      </c>
      <c r="D38" t="s">
        <v>443</v>
      </c>
      <c r="E38" s="5">
        <f>SUMIF(Commandes!$C:$C,$A38,Commandes!$F:$F)</f>
        <v>1058.3422</v>
      </c>
      <c r="F38" t="str">
        <f>_xlfn.XLOOKUP(E38/10,'Niveau fidélité'!$B:$B,'Niveau fidélité'!$A:$A,"-",-1)</f>
        <v>Silver</v>
      </c>
      <c r="H38" t="str">
        <f>IF((E38/10)&gt;='Niveau fidélité'!$B$2,'Niveau fidélité'!$A$2, IF((E38/10)&gt;='Niveau fidélité'!$B$3,'Niveau fidélité'!$A$3, IF((E38/10)&gt;='Niveau fidélité'!$B$4,'Niveau fidélité'!$A$4,IF((E38/10)&gt;='Niveau fidélité'!$B$5,'Niveau fidélité'!$A$5,"-"))))</f>
        <v>Silver</v>
      </c>
    </row>
    <row r="39" spans="1:8" x14ac:dyDescent="0.2">
      <c r="A39" t="s">
        <v>444</v>
      </c>
      <c r="B39" t="s">
        <v>445</v>
      </c>
      <c r="C39" t="s">
        <v>446</v>
      </c>
      <c r="D39" t="s">
        <v>447</v>
      </c>
      <c r="E39" s="5">
        <f>SUMIF(Commandes!$C:$C,$A39,Commandes!$F:$F)</f>
        <v>776.87524999999982</v>
      </c>
      <c r="F39" t="str">
        <f>_xlfn.XLOOKUP(E39/10,'Niveau fidélité'!$B:$B,'Niveau fidélité'!$A:$A,"-",-1)</f>
        <v>Bronze</v>
      </c>
      <c r="H39" t="str">
        <f>IF((E39/10)&gt;='Niveau fidélité'!$B$2,'Niveau fidélité'!$A$2, IF((E39/10)&gt;='Niveau fidélité'!$B$3,'Niveau fidélité'!$A$3, IF((E39/10)&gt;='Niveau fidélité'!$B$4,'Niveau fidélité'!$A$4,IF((E39/10)&gt;='Niveau fidélité'!$B$5,'Niveau fidélité'!$A$5,"-"))))</f>
        <v>Bronze</v>
      </c>
    </row>
    <row r="40" spans="1:8" x14ac:dyDescent="0.2">
      <c r="A40" t="s">
        <v>448</v>
      </c>
      <c r="B40" t="s">
        <v>449</v>
      </c>
      <c r="C40" t="s">
        <v>450</v>
      </c>
      <c r="D40" t="s">
        <v>451</v>
      </c>
      <c r="E40" s="5">
        <f>SUMIF(Commandes!$C:$C,$A40,Commandes!$F:$F)</f>
        <v>669.46184999999991</v>
      </c>
      <c r="F40" t="str">
        <f>_xlfn.XLOOKUP(E40/10,'Niveau fidélité'!$B:$B,'Niveau fidélité'!$A:$A,"-",-1)</f>
        <v>Bronze</v>
      </c>
      <c r="H40" t="str">
        <f>IF((E40/10)&gt;='Niveau fidélité'!$B$2,'Niveau fidélité'!$A$2, IF((E40/10)&gt;='Niveau fidélité'!$B$3,'Niveau fidélité'!$A$3, IF((E40/10)&gt;='Niveau fidélité'!$B$4,'Niveau fidélité'!$A$4,IF((E40/10)&gt;='Niveau fidélité'!$B$5,'Niveau fidélité'!$A$5,"-"))))</f>
        <v>Bronze</v>
      </c>
    </row>
    <row r="41" spans="1:8" x14ac:dyDescent="0.2">
      <c r="A41" t="s">
        <v>452</v>
      </c>
      <c r="B41" t="s">
        <v>453</v>
      </c>
      <c r="C41" t="s">
        <v>454</v>
      </c>
      <c r="D41" t="s">
        <v>455</v>
      </c>
      <c r="E41" s="5">
        <f>SUMIF(Commandes!$C:$C,$A41,Commandes!$F:$F)</f>
        <v>155.43929999999997</v>
      </c>
      <c r="F41" t="str">
        <f>_xlfn.XLOOKUP(E41/10,'Niveau fidélité'!$B:$B,'Niveau fidélité'!$A:$A,"-",-1)</f>
        <v>-</v>
      </c>
      <c r="H41" t="str">
        <f>IF((E41/10)&gt;='Niveau fidélité'!$B$2,'Niveau fidélité'!$A$2, IF((E41/10)&gt;='Niveau fidélité'!$B$3,'Niveau fidélité'!$A$3, IF((E41/10)&gt;='Niveau fidélité'!$B$4,'Niveau fidélité'!$A$4,IF((E41/10)&gt;='Niveau fidélité'!$B$5,'Niveau fidélité'!$A$5,"-"))))</f>
        <v>-</v>
      </c>
    </row>
    <row r="42" spans="1:8" x14ac:dyDescent="0.2">
      <c r="A42" t="s">
        <v>456</v>
      </c>
      <c r="B42" t="s">
        <v>457</v>
      </c>
      <c r="C42" t="s">
        <v>458</v>
      </c>
      <c r="D42" t="s">
        <v>459</v>
      </c>
      <c r="E42" s="5">
        <f>SUMIF(Commandes!$C:$C,$A42,Commandes!$F:$F)</f>
        <v>0</v>
      </c>
      <c r="F42" t="str">
        <f>_xlfn.XLOOKUP(E42/10,'Niveau fidélité'!$B:$B,'Niveau fidélité'!$A:$A,"-",-1)</f>
        <v>-</v>
      </c>
      <c r="H42" t="str">
        <f>IF((E42/10)&gt;='Niveau fidélité'!$B$2,'Niveau fidélité'!$A$2, IF((E42/10)&gt;='Niveau fidélité'!$B$3,'Niveau fidélité'!$A$3, IF((E42/10)&gt;='Niveau fidélité'!$B$4,'Niveau fidélité'!$A$4,IF((E42/10)&gt;='Niveau fidélité'!$B$5,'Niveau fidélité'!$A$5,"-"))))</f>
        <v>-</v>
      </c>
    </row>
    <row r="43" spans="1:8" x14ac:dyDescent="0.2">
      <c r="A43" t="s">
        <v>460</v>
      </c>
      <c r="B43" t="s">
        <v>461</v>
      </c>
      <c r="C43" t="s">
        <v>462</v>
      </c>
      <c r="D43" t="s">
        <v>463</v>
      </c>
      <c r="E43" s="5">
        <f>SUMIF(Commandes!$C:$C,$A43,Commandes!$F:$F)</f>
        <v>0</v>
      </c>
      <c r="F43" t="str">
        <f>_xlfn.XLOOKUP(E43/10,'Niveau fidélité'!$B:$B,'Niveau fidélité'!$A:$A,"-",-1)</f>
        <v>-</v>
      </c>
      <c r="H43" t="str">
        <f>IF((E43/10)&gt;='Niveau fidélité'!$B$2,'Niveau fidélité'!$A$2, IF((E43/10)&gt;='Niveau fidélité'!$B$3,'Niveau fidélité'!$A$3, IF((E43/10)&gt;='Niveau fidélité'!$B$4,'Niveau fidélité'!$A$4,IF((E43/10)&gt;='Niveau fidélité'!$B$5,'Niveau fidélité'!$A$5,"-"))))</f>
        <v>-</v>
      </c>
    </row>
    <row r="44" spans="1:8" x14ac:dyDescent="0.2">
      <c r="A44" t="s">
        <v>464</v>
      </c>
      <c r="B44" t="s">
        <v>465</v>
      </c>
      <c r="C44" t="s">
        <v>466</v>
      </c>
      <c r="D44" t="s">
        <v>467</v>
      </c>
      <c r="E44" s="5">
        <f>SUMIF(Commandes!$C:$C,$A44,Commandes!$F:$F)</f>
        <v>527.74847999999997</v>
      </c>
      <c r="F44" t="str">
        <f>_xlfn.XLOOKUP(E44/10,'Niveau fidélité'!$B:$B,'Niveau fidélité'!$A:$A,"-",-1)</f>
        <v>Bronze</v>
      </c>
      <c r="H44" t="str">
        <f>IF((E44/10)&gt;='Niveau fidélité'!$B$2,'Niveau fidélité'!$A$2, IF((E44/10)&gt;='Niveau fidélité'!$B$3,'Niveau fidélité'!$A$3, IF((E44/10)&gt;='Niveau fidélité'!$B$4,'Niveau fidélité'!$A$4,IF((E44/10)&gt;='Niveau fidélité'!$B$5,'Niveau fidélité'!$A$5,"-"))))</f>
        <v>Bronze</v>
      </c>
    </row>
    <row r="45" spans="1:8" x14ac:dyDescent="0.2">
      <c r="A45" t="s">
        <v>468</v>
      </c>
      <c r="B45" t="s">
        <v>469</v>
      </c>
      <c r="C45" t="s">
        <v>470</v>
      </c>
      <c r="D45" t="s">
        <v>471</v>
      </c>
      <c r="E45" s="5">
        <f>SUMIF(Commandes!$C:$C,$A45,Commandes!$F:$F)</f>
        <v>507.77136000000002</v>
      </c>
      <c r="F45" t="str">
        <f>_xlfn.XLOOKUP(E45/10,'Niveau fidélité'!$B:$B,'Niveau fidélité'!$A:$A,"-",-1)</f>
        <v>Bronze</v>
      </c>
      <c r="H45" t="str">
        <f>IF((E45/10)&gt;='Niveau fidélité'!$B$2,'Niveau fidélité'!$A$2, IF((E45/10)&gt;='Niveau fidélité'!$B$3,'Niveau fidélité'!$A$3, IF((E45/10)&gt;='Niveau fidélité'!$B$4,'Niveau fidélité'!$A$4,IF((E45/10)&gt;='Niveau fidélité'!$B$5,'Niveau fidélité'!$A$5,"-"))))</f>
        <v>Bronze</v>
      </c>
    </row>
    <row r="46" spans="1:8" x14ac:dyDescent="0.2">
      <c r="A46" t="s">
        <v>472</v>
      </c>
      <c r="B46" t="s">
        <v>473</v>
      </c>
      <c r="C46" t="s">
        <v>474</v>
      </c>
      <c r="D46" t="s">
        <v>475</v>
      </c>
      <c r="E46" s="5">
        <f>SUMIF(Commandes!$C:$C,$A46,Commandes!$F:$F)</f>
        <v>1028.8261199999999</v>
      </c>
      <c r="F46" t="str">
        <f>_xlfn.XLOOKUP(E46/10,'Niveau fidélité'!$B:$B,'Niveau fidélité'!$A:$A,"-",-1)</f>
        <v>Silver</v>
      </c>
      <c r="H46" t="str">
        <f>IF((E46/10)&gt;='Niveau fidélité'!$B$2,'Niveau fidélité'!$A$2, IF((E46/10)&gt;='Niveau fidélité'!$B$3,'Niveau fidélité'!$A$3, IF((E46/10)&gt;='Niveau fidélité'!$B$4,'Niveau fidélité'!$A$4,IF((E46/10)&gt;='Niveau fidélité'!$B$5,'Niveau fidélité'!$A$5,"-"))))</f>
        <v>Silver</v>
      </c>
    </row>
    <row r="47" spans="1:8" x14ac:dyDescent="0.2">
      <c r="A47" t="s">
        <v>476</v>
      </c>
      <c r="B47" t="s">
        <v>477</v>
      </c>
      <c r="C47" t="s">
        <v>478</v>
      </c>
      <c r="D47" t="s">
        <v>479</v>
      </c>
      <c r="E47" s="5">
        <f>SUMIF(Commandes!$C:$C,$A47,Commandes!$F:$F)</f>
        <v>0</v>
      </c>
      <c r="F47" t="str">
        <f>_xlfn.XLOOKUP(E47/10,'Niveau fidélité'!$B:$B,'Niveau fidélité'!$A:$A,"-",-1)</f>
        <v>-</v>
      </c>
      <c r="H47" t="str">
        <f>IF((E47/10)&gt;='Niveau fidélité'!$B$2,'Niveau fidélité'!$A$2, IF((E47/10)&gt;='Niveau fidélité'!$B$3,'Niveau fidélité'!$A$3, IF((E47/10)&gt;='Niveau fidélité'!$B$4,'Niveau fidélité'!$A$4,IF((E47/10)&gt;='Niveau fidélité'!$B$5,'Niveau fidélité'!$A$5,"-"))))</f>
        <v>-</v>
      </c>
    </row>
    <row r="48" spans="1:8" x14ac:dyDescent="0.2">
      <c r="A48" t="s">
        <v>480</v>
      </c>
      <c r="B48" t="s">
        <v>481</v>
      </c>
      <c r="C48" t="s">
        <v>482</v>
      </c>
      <c r="D48" t="s">
        <v>483</v>
      </c>
      <c r="E48" s="5">
        <f>SUMIF(Commandes!$C:$C,$A48,Commandes!$F:$F)</f>
        <v>121.59616999999997</v>
      </c>
      <c r="F48" t="str">
        <f>_xlfn.XLOOKUP(E48/10,'Niveau fidélité'!$B:$B,'Niveau fidélité'!$A:$A,"-",-1)</f>
        <v>-</v>
      </c>
      <c r="H48" t="str">
        <f>IF((E48/10)&gt;='Niveau fidélité'!$B$2,'Niveau fidélité'!$A$2, IF((E48/10)&gt;='Niveau fidélité'!$B$3,'Niveau fidélité'!$A$3, IF((E48/10)&gt;='Niveau fidélité'!$B$4,'Niveau fidélité'!$A$4,IF((E48/10)&gt;='Niveau fidélité'!$B$5,'Niveau fidélité'!$A$5,"-"))))</f>
        <v>-</v>
      </c>
    </row>
    <row r="49" spans="1:8" x14ac:dyDescent="0.2">
      <c r="A49" t="s">
        <v>484</v>
      </c>
      <c r="B49" t="s">
        <v>485</v>
      </c>
      <c r="C49" t="s">
        <v>486</v>
      </c>
      <c r="D49" t="s">
        <v>487</v>
      </c>
      <c r="E49" s="5">
        <f>SUMIF(Commandes!$C:$C,$A49,Commandes!$F:$F)</f>
        <v>674.76269999999988</v>
      </c>
      <c r="F49" t="str">
        <f>_xlfn.XLOOKUP(E49/10,'Niveau fidélité'!$B:$B,'Niveau fidélité'!$A:$A,"-",-1)</f>
        <v>Bronze</v>
      </c>
      <c r="H49" t="str">
        <f>IF((E49/10)&gt;='Niveau fidélité'!$B$2,'Niveau fidélité'!$A$2, IF((E49/10)&gt;='Niveau fidélité'!$B$3,'Niveau fidélité'!$A$3, IF((E49/10)&gt;='Niveau fidélité'!$B$4,'Niveau fidélité'!$A$4,IF((E49/10)&gt;='Niveau fidélité'!$B$5,'Niveau fidélité'!$A$5,"-"))))</f>
        <v>Bronze</v>
      </c>
    </row>
    <row r="50" spans="1:8" x14ac:dyDescent="0.2">
      <c r="A50" t="s">
        <v>488</v>
      </c>
      <c r="B50" t="s">
        <v>489</v>
      </c>
      <c r="C50" t="s">
        <v>490</v>
      </c>
      <c r="D50" t="s">
        <v>491</v>
      </c>
      <c r="E50" s="5">
        <f>SUMIF(Commandes!$C:$C,$A50,Commandes!$F:$F)</f>
        <v>832.7141499999999</v>
      </c>
      <c r="F50" t="str">
        <f>_xlfn.XLOOKUP(E50/10,'Niveau fidélité'!$B:$B,'Niveau fidélité'!$A:$A,"-",-1)</f>
        <v>Bronze</v>
      </c>
      <c r="H50" t="str">
        <f>IF((E50/10)&gt;='Niveau fidélité'!$B$2,'Niveau fidélité'!$A$2, IF((E50/10)&gt;='Niveau fidélité'!$B$3,'Niveau fidélité'!$A$3, IF((E50/10)&gt;='Niveau fidélité'!$B$4,'Niveau fidélité'!$A$4,IF((E50/10)&gt;='Niveau fidélité'!$B$5,'Niveau fidélité'!$A$5,"-"))))</f>
        <v>Bronze</v>
      </c>
    </row>
    <row r="51" spans="1:8" x14ac:dyDescent="0.2">
      <c r="A51" t="s">
        <v>492</v>
      </c>
      <c r="B51" t="s">
        <v>493</v>
      </c>
      <c r="C51" t="s">
        <v>494</v>
      </c>
      <c r="D51" t="s">
        <v>495</v>
      </c>
      <c r="E51" s="5">
        <f>SUMIF(Commandes!$C:$C,$A51,Commandes!$F:$F)</f>
        <v>671.96675999999991</v>
      </c>
      <c r="F51" t="str">
        <f>_xlfn.XLOOKUP(E51/10,'Niveau fidélité'!$B:$B,'Niveau fidélité'!$A:$A,"-",-1)</f>
        <v>Bronze</v>
      </c>
      <c r="H51" t="str">
        <f>IF((E51/10)&gt;='Niveau fidélité'!$B$2,'Niveau fidélité'!$A$2, IF((E51/10)&gt;='Niveau fidélité'!$B$3,'Niveau fidélité'!$A$3, IF((E51/10)&gt;='Niveau fidélité'!$B$4,'Niveau fidélité'!$A$4,IF((E51/10)&gt;='Niveau fidélité'!$B$5,'Niveau fidélité'!$A$5,"-"))))</f>
        <v>Bronze</v>
      </c>
    </row>
    <row r="52" spans="1:8" x14ac:dyDescent="0.2">
      <c r="A52" t="s">
        <v>496</v>
      </c>
      <c r="B52" t="s">
        <v>497</v>
      </c>
      <c r="C52" t="s">
        <v>498</v>
      </c>
      <c r="D52" t="s">
        <v>499</v>
      </c>
      <c r="E52" s="5">
        <f>SUMIF(Commandes!$C:$C,$A52,Commandes!$F:$F)</f>
        <v>0</v>
      </c>
      <c r="F52" t="str">
        <f>_xlfn.XLOOKUP(E52/10,'Niveau fidélité'!$B:$B,'Niveau fidélité'!$A:$A,"-",-1)</f>
        <v>-</v>
      </c>
      <c r="H52" t="str">
        <f>IF((E52/10)&gt;='Niveau fidélité'!$B$2,'Niveau fidélité'!$A$2, IF((E52/10)&gt;='Niveau fidélité'!$B$3,'Niveau fidélité'!$A$3, IF((E52/10)&gt;='Niveau fidélité'!$B$4,'Niveau fidélité'!$A$4,IF((E52/10)&gt;='Niveau fidélité'!$B$5,'Niveau fidélité'!$A$5,"-"))))</f>
        <v>-</v>
      </c>
    </row>
    <row r="53" spans="1:8" x14ac:dyDescent="0.2">
      <c r="A53" t="s">
        <v>500</v>
      </c>
      <c r="B53" t="s">
        <v>501</v>
      </c>
      <c r="C53" t="s">
        <v>502</v>
      </c>
      <c r="D53" t="s">
        <v>503</v>
      </c>
      <c r="E53" s="5">
        <f>SUMIF(Commandes!$C:$C,$A53,Commandes!$F:$F)</f>
        <v>0</v>
      </c>
      <c r="F53" t="str">
        <f>_xlfn.XLOOKUP(E53/10,'Niveau fidélité'!$B:$B,'Niveau fidélité'!$A:$A,"-",-1)</f>
        <v>-</v>
      </c>
      <c r="H53" t="str">
        <f>IF((E53/10)&gt;='Niveau fidélité'!$B$2,'Niveau fidélité'!$A$2, IF((E53/10)&gt;='Niveau fidélité'!$B$3,'Niveau fidélité'!$A$3, IF((E53/10)&gt;='Niveau fidélité'!$B$4,'Niveau fidélité'!$A$4,IF((E53/10)&gt;='Niveau fidélité'!$B$5,'Niveau fidélité'!$A$5,"-"))))</f>
        <v>-</v>
      </c>
    </row>
    <row r="54" spans="1:8" x14ac:dyDescent="0.2">
      <c r="A54" t="s">
        <v>504</v>
      </c>
      <c r="B54" t="s">
        <v>505</v>
      </c>
      <c r="C54" t="s">
        <v>506</v>
      </c>
      <c r="D54" t="s">
        <v>507</v>
      </c>
      <c r="E54" s="5">
        <f>SUMIF(Commandes!$C:$C,$A54,Commandes!$F:$F)</f>
        <v>82.042149999999992</v>
      </c>
      <c r="F54" t="str">
        <f>_xlfn.XLOOKUP(E54/10,'Niveau fidélité'!$B:$B,'Niveau fidélité'!$A:$A,"-",-1)</f>
        <v>-</v>
      </c>
      <c r="H54" t="str">
        <f>IF((E54/10)&gt;='Niveau fidélité'!$B$2,'Niveau fidélité'!$A$2, IF((E54/10)&gt;='Niveau fidélité'!$B$3,'Niveau fidélité'!$A$3, IF((E54/10)&gt;='Niveau fidélité'!$B$4,'Niveau fidélité'!$A$4,IF((E54/10)&gt;='Niveau fidélité'!$B$5,'Niveau fidélité'!$A$5,"-"))))</f>
        <v>-</v>
      </c>
    </row>
    <row r="55" spans="1:8" x14ac:dyDescent="0.2">
      <c r="A55" t="s">
        <v>508</v>
      </c>
      <c r="B55" t="s">
        <v>509</v>
      </c>
      <c r="C55" t="s">
        <v>510</v>
      </c>
      <c r="D55" t="s">
        <v>511</v>
      </c>
      <c r="E55" s="5">
        <f>SUMIF(Commandes!$C:$C,$A55,Commandes!$F:$F)</f>
        <v>410.70750999999996</v>
      </c>
      <c r="F55" t="str">
        <f>_xlfn.XLOOKUP(E55/10,'Niveau fidélité'!$B:$B,'Niveau fidélité'!$A:$A,"-",-1)</f>
        <v>-</v>
      </c>
      <c r="H55" t="str">
        <f>IF((E55/10)&gt;='Niveau fidélité'!$B$2,'Niveau fidélité'!$A$2, IF((E55/10)&gt;='Niveau fidélité'!$B$3,'Niveau fidélité'!$A$3, IF((E55/10)&gt;='Niveau fidélité'!$B$4,'Niveau fidélité'!$A$4,IF((E55/10)&gt;='Niveau fidélité'!$B$5,'Niveau fidélité'!$A$5,"-"))))</f>
        <v>-</v>
      </c>
    </row>
    <row r="56" spans="1:8" x14ac:dyDescent="0.2">
      <c r="A56" t="s">
        <v>512</v>
      </c>
      <c r="B56" t="s">
        <v>513</v>
      </c>
      <c r="C56" t="s">
        <v>514</v>
      </c>
      <c r="D56" t="s">
        <v>515</v>
      </c>
      <c r="E56" s="5">
        <f>SUMIF(Commandes!$C:$C,$A56,Commandes!$F:$F)</f>
        <v>692.50074999999993</v>
      </c>
      <c r="F56" t="str">
        <f>_xlfn.XLOOKUP(E56/10,'Niveau fidélité'!$B:$B,'Niveau fidélité'!$A:$A,"-",-1)</f>
        <v>Bronze</v>
      </c>
      <c r="H56" t="str">
        <f>IF((E56/10)&gt;='Niveau fidélité'!$B$2,'Niveau fidélité'!$A$2, IF((E56/10)&gt;='Niveau fidélité'!$B$3,'Niveau fidélité'!$A$3, IF((E56/10)&gt;='Niveau fidélité'!$B$4,'Niveau fidélité'!$A$4,IF((E56/10)&gt;='Niveau fidélité'!$B$5,'Niveau fidélité'!$A$5,"-"))))</f>
        <v>Bronze</v>
      </c>
    </row>
    <row r="57" spans="1:8" x14ac:dyDescent="0.2">
      <c r="A57" t="s">
        <v>516</v>
      </c>
      <c r="B57" t="s">
        <v>517</v>
      </c>
      <c r="C57" t="s">
        <v>518</v>
      </c>
      <c r="D57" t="s">
        <v>519</v>
      </c>
      <c r="E57" s="5">
        <f>SUMIF(Commandes!$C:$C,$A57,Commandes!$F:$F)</f>
        <v>0</v>
      </c>
      <c r="F57" t="str">
        <f>_xlfn.XLOOKUP(E57/10,'Niveau fidélité'!$B:$B,'Niveau fidélité'!$A:$A,"-",-1)</f>
        <v>-</v>
      </c>
      <c r="H57" t="str">
        <f>IF((E57/10)&gt;='Niveau fidélité'!$B$2,'Niveau fidélité'!$A$2, IF((E57/10)&gt;='Niveau fidélité'!$B$3,'Niveau fidélité'!$A$3, IF((E57/10)&gt;='Niveau fidélité'!$B$4,'Niveau fidélité'!$A$4,IF((E57/10)&gt;='Niveau fidélité'!$B$5,'Niveau fidélité'!$A$5,"-"))))</f>
        <v>-</v>
      </c>
    </row>
    <row r="58" spans="1:8" x14ac:dyDescent="0.2">
      <c r="A58" t="s">
        <v>520</v>
      </c>
      <c r="B58" t="s">
        <v>521</v>
      </c>
      <c r="C58" t="s">
        <v>522</v>
      </c>
      <c r="D58" t="s">
        <v>523</v>
      </c>
      <c r="E58" s="5">
        <f>SUMIF(Commandes!$C:$C,$A58,Commandes!$F:$F)</f>
        <v>0</v>
      </c>
      <c r="F58" t="str">
        <f>_xlfn.XLOOKUP(E58/10,'Niveau fidélité'!$B:$B,'Niveau fidélité'!$A:$A,"-",-1)</f>
        <v>-</v>
      </c>
      <c r="H58" t="str">
        <f>IF((E58/10)&gt;='Niveau fidélité'!$B$2,'Niveau fidélité'!$A$2, IF((E58/10)&gt;='Niveau fidélité'!$B$3,'Niveau fidélité'!$A$3, IF((E58/10)&gt;='Niveau fidélité'!$B$4,'Niveau fidélité'!$A$4,IF((E58/10)&gt;='Niveau fidélité'!$B$5,'Niveau fidélité'!$A$5,"-"))))</f>
        <v>-</v>
      </c>
    </row>
    <row r="59" spans="1:8" x14ac:dyDescent="0.2">
      <c r="A59" t="s">
        <v>524</v>
      </c>
      <c r="B59" t="s">
        <v>525</v>
      </c>
      <c r="C59" t="s">
        <v>526</v>
      </c>
      <c r="D59" t="s">
        <v>527</v>
      </c>
      <c r="E59" s="5">
        <f>SUMIF(Commandes!$C:$C,$A59,Commandes!$F:$F)</f>
        <v>0</v>
      </c>
      <c r="F59" t="str">
        <f>_xlfn.XLOOKUP(E59/10,'Niveau fidélité'!$B:$B,'Niveau fidélité'!$A:$A,"-",-1)</f>
        <v>-</v>
      </c>
      <c r="H59" t="str">
        <f>IF((E59/10)&gt;='Niveau fidélité'!$B$2,'Niveau fidélité'!$A$2, IF((E59/10)&gt;='Niveau fidélité'!$B$3,'Niveau fidélité'!$A$3, IF((E59/10)&gt;='Niveau fidélité'!$B$4,'Niveau fidélité'!$A$4,IF((E59/10)&gt;='Niveau fidélité'!$B$5,'Niveau fidélité'!$A$5,"-"))))</f>
        <v>-</v>
      </c>
    </row>
    <row r="60" spans="1:8" x14ac:dyDescent="0.2">
      <c r="A60" t="s">
        <v>528</v>
      </c>
      <c r="B60" t="s">
        <v>529</v>
      </c>
      <c r="C60" t="s">
        <v>530</v>
      </c>
      <c r="D60" t="s">
        <v>531</v>
      </c>
      <c r="E60" s="5">
        <f>SUMIF(Commandes!$C:$C,$A60,Commandes!$F:$F)</f>
        <v>1066.5245500000001</v>
      </c>
      <c r="F60" t="str">
        <f>_xlfn.XLOOKUP(E60/10,'Niveau fidélité'!$B:$B,'Niveau fidélité'!$A:$A,"-",-1)</f>
        <v>Silver</v>
      </c>
      <c r="H60" t="str">
        <f>IF((E60/10)&gt;='Niveau fidélité'!$B$2,'Niveau fidélité'!$A$2, IF((E60/10)&gt;='Niveau fidélité'!$B$3,'Niveau fidélité'!$A$3, IF((E60/10)&gt;='Niveau fidélité'!$B$4,'Niveau fidélité'!$A$4,IF((E60/10)&gt;='Niveau fidélité'!$B$5,'Niveau fidélité'!$A$5,"-"))))</f>
        <v>Silver</v>
      </c>
    </row>
    <row r="61" spans="1:8" x14ac:dyDescent="0.2">
      <c r="A61" t="s">
        <v>532</v>
      </c>
      <c r="B61" t="s">
        <v>533</v>
      </c>
      <c r="C61" t="s">
        <v>534</v>
      </c>
      <c r="D61" t="s">
        <v>535</v>
      </c>
      <c r="E61" s="5">
        <f>SUMIF(Commandes!$C:$C,$A61,Commandes!$F:$F)</f>
        <v>386.80034999999998</v>
      </c>
      <c r="F61" t="str">
        <f>_xlfn.XLOOKUP(E61/10,'Niveau fidélité'!$B:$B,'Niveau fidélité'!$A:$A,"-",-1)</f>
        <v>-</v>
      </c>
      <c r="H61" t="str">
        <f>IF((E61/10)&gt;='Niveau fidélité'!$B$2,'Niveau fidélité'!$A$2, IF((E61/10)&gt;='Niveau fidélité'!$B$3,'Niveau fidélité'!$A$3, IF((E61/10)&gt;='Niveau fidélité'!$B$4,'Niveau fidélité'!$A$4,IF((E61/10)&gt;='Niveau fidélité'!$B$5,'Niveau fidélité'!$A$5,"-"))))</f>
        <v>-</v>
      </c>
    </row>
    <row r="62" spans="1:8" x14ac:dyDescent="0.2">
      <c r="A62" t="s">
        <v>536</v>
      </c>
      <c r="B62" t="s">
        <v>537</v>
      </c>
      <c r="C62" t="s">
        <v>538</v>
      </c>
      <c r="D62" t="s">
        <v>539</v>
      </c>
      <c r="E62" s="5">
        <f>SUMIF(Commandes!$C:$C,$A62,Commandes!$F:$F)</f>
        <v>668.33519999999999</v>
      </c>
      <c r="F62" t="str">
        <f>_xlfn.XLOOKUP(E62/10,'Niveau fidélité'!$B:$B,'Niveau fidélité'!$A:$A,"-",-1)</f>
        <v>Bronze</v>
      </c>
      <c r="H62" t="str">
        <f>IF((E62/10)&gt;='Niveau fidélité'!$B$2,'Niveau fidélité'!$A$2, IF((E62/10)&gt;='Niveau fidélité'!$B$3,'Niveau fidélité'!$A$3, IF((E62/10)&gt;='Niveau fidélité'!$B$4,'Niveau fidélité'!$A$4,IF((E62/10)&gt;='Niveau fidélité'!$B$5,'Niveau fidélité'!$A$5,"-"))))</f>
        <v>Bronze</v>
      </c>
    </row>
    <row r="63" spans="1:8" x14ac:dyDescent="0.2">
      <c r="A63" t="s">
        <v>540</v>
      </c>
      <c r="B63" t="s">
        <v>541</v>
      </c>
      <c r="C63" t="s">
        <v>542</v>
      </c>
      <c r="D63" t="s">
        <v>543</v>
      </c>
      <c r="E63" s="5">
        <f>SUMIF(Commandes!$C:$C,$A63,Commandes!$F:$F)</f>
        <v>0</v>
      </c>
      <c r="F63" t="str">
        <f>_xlfn.XLOOKUP(E63/10,'Niveau fidélité'!$B:$B,'Niveau fidélité'!$A:$A,"-",-1)</f>
        <v>-</v>
      </c>
      <c r="H63" t="str">
        <f>IF((E63/10)&gt;='Niveau fidélité'!$B$2,'Niveau fidélité'!$A$2, IF((E63/10)&gt;='Niveau fidélité'!$B$3,'Niveau fidélité'!$A$3, IF((E63/10)&gt;='Niveau fidélité'!$B$4,'Niveau fidélité'!$A$4,IF((E63/10)&gt;='Niveau fidélité'!$B$5,'Niveau fidélité'!$A$5,"-"))))</f>
        <v>-</v>
      </c>
    </row>
    <row r="64" spans="1:8" x14ac:dyDescent="0.2">
      <c r="A64" t="s">
        <v>544</v>
      </c>
      <c r="B64" t="s">
        <v>545</v>
      </c>
      <c r="C64" t="s">
        <v>546</v>
      </c>
      <c r="D64" t="s">
        <v>547</v>
      </c>
      <c r="E64" s="5">
        <f>SUMIF(Commandes!$C:$C,$A64,Commandes!$F:$F)</f>
        <v>0</v>
      </c>
      <c r="F64" t="str">
        <f>_xlfn.XLOOKUP(E64/10,'Niveau fidélité'!$B:$B,'Niveau fidélité'!$A:$A,"-",-1)</f>
        <v>-</v>
      </c>
      <c r="H64" t="str">
        <f>IF((E64/10)&gt;='Niveau fidélité'!$B$2,'Niveau fidélité'!$A$2, IF((E64/10)&gt;='Niveau fidélité'!$B$3,'Niveau fidélité'!$A$3, IF((E64/10)&gt;='Niveau fidélité'!$B$4,'Niveau fidélité'!$A$4,IF((E64/10)&gt;='Niveau fidélité'!$B$5,'Niveau fidélité'!$A$5,"-"))))</f>
        <v>-</v>
      </c>
    </row>
    <row r="65" spans="1:8" x14ac:dyDescent="0.2">
      <c r="A65" t="s">
        <v>548</v>
      </c>
      <c r="B65" t="s">
        <v>549</v>
      </c>
      <c r="C65" t="s">
        <v>550</v>
      </c>
      <c r="D65" t="s">
        <v>551</v>
      </c>
      <c r="E65" s="5">
        <f>SUMIF(Commandes!$C:$C,$A65,Commandes!$F:$F)</f>
        <v>1436.9125999999997</v>
      </c>
      <c r="F65" t="str">
        <f>_xlfn.XLOOKUP(E65/10,'Niveau fidélité'!$B:$B,'Niveau fidélité'!$A:$A,"-",-1)</f>
        <v>Silver</v>
      </c>
      <c r="H65" t="str">
        <f>IF((E65/10)&gt;='Niveau fidélité'!$B$2,'Niveau fidélité'!$A$2, IF((E65/10)&gt;='Niveau fidélité'!$B$3,'Niveau fidélité'!$A$3, IF((E65/10)&gt;='Niveau fidélité'!$B$4,'Niveau fidélité'!$A$4,IF((E65/10)&gt;='Niveau fidélité'!$B$5,'Niveau fidélité'!$A$5,"-"))))</f>
        <v>Silver</v>
      </c>
    </row>
    <row r="66" spans="1:8" x14ac:dyDescent="0.2">
      <c r="A66" t="s">
        <v>552</v>
      </c>
      <c r="B66" t="s">
        <v>553</v>
      </c>
      <c r="C66" t="s">
        <v>554</v>
      </c>
      <c r="D66" t="s">
        <v>555</v>
      </c>
      <c r="E66" s="5">
        <f>SUMIF(Commandes!$C:$C,$A66,Commandes!$F:$F)</f>
        <v>1008.9486499999999</v>
      </c>
      <c r="F66" t="str">
        <f>_xlfn.XLOOKUP(E66/10,'Niveau fidélité'!$B:$B,'Niveau fidélité'!$A:$A,"-",-1)</f>
        <v>Silver</v>
      </c>
      <c r="H66" t="str">
        <f>IF((E66/10)&gt;='Niveau fidélité'!$B$2,'Niveau fidélité'!$A$2, IF((E66/10)&gt;='Niveau fidélité'!$B$3,'Niveau fidélité'!$A$3, IF((E66/10)&gt;='Niveau fidélité'!$B$4,'Niveau fidélité'!$A$4,IF((E66/10)&gt;='Niveau fidélité'!$B$5,'Niveau fidélité'!$A$5,"-"))))</f>
        <v>Silver</v>
      </c>
    </row>
    <row r="67" spans="1:8" x14ac:dyDescent="0.2">
      <c r="A67" t="s">
        <v>556</v>
      </c>
      <c r="B67" t="s">
        <v>557</v>
      </c>
      <c r="C67" t="s">
        <v>558</v>
      </c>
      <c r="D67" t="s">
        <v>559</v>
      </c>
      <c r="E67" s="5">
        <f>SUMIF(Commandes!$C:$C,$A67,Commandes!$F:$F)</f>
        <v>649.62974999999994</v>
      </c>
      <c r="F67" t="str">
        <f>_xlfn.XLOOKUP(E67/10,'Niveau fidélité'!$B:$B,'Niveau fidélité'!$A:$A,"-",-1)</f>
        <v>Bronze</v>
      </c>
      <c r="H67" t="str">
        <f>IF((E67/10)&gt;='Niveau fidélité'!$B$2,'Niveau fidélité'!$A$2, IF((E67/10)&gt;='Niveau fidélité'!$B$3,'Niveau fidélité'!$A$3, IF((E67/10)&gt;='Niveau fidélité'!$B$4,'Niveau fidélité'!$A$4,IF((E67/10)&gt;='Niveau fidélité'!$B$5,'Niveau fidélité'!$A$5,"-"))))</f>
        <v>Bronze</v>
      </c>
    </row>
    <row r="68" spans="1:8" x14ac:dyDescent="0.2">
      <c r="A68" t="s">
        <v>560</v>
      </c>
      <c r="B68" t="s">
        <v>561</v>
      </c>
      <c r="C68" t="s">
        <v>562</v>
      </c>
      <c r="D68" t="s">
        <v>563</v>
      </c>
      <c r="E68" s="5">
        <f>SUMIF(Commandes!$C:$C,$A68,Commandes!$F:$F)</f>
        <v>255.85045</v>
      </c>
      <c r="F68" t="str">
        <f>_xlfn.XLOOKUP(E68/10,'Niveau fidélité'!$B:$B,'Niveau fidélité'!$A:$A,"-",-1)</f>
        <v>-</v>
      </c>
      <c r="H68" t="str">
        <f>IF((E68/10)&gt;='Niveau fidélité'!$B$2,'Niveau fidélité'!$A$2, IF((E68/10)&gt;='Niveau fidélité'!$B$3,'Niveau fidélité'!$A$3, IF((E68/10)&gt;='Niveau fidélité'!$B$4,'Niveau fidélité'!$A$4,IF((E68/10)&gt;='Niveau fidélité'!$B$5,'Niveau fidélité'!$A$5,"-"))))</f>
        <v>-</v>
      </c>
    </row>
    <row r="69" spans="1:8" x14ac:dyDescent="0.2">
      <c r="A69" t="s">
        <v>564</v>
      </c>
      <c r="B69" t="s">
        <v>565</v>
      </c>
      <c r="C69" t="s">
        <v>566</v>
      </c>
      <c r="D69" t="s">
        <v>567</v>
      </c>
      <c r="E69" s="5">
        <f>SUMIF(Commandes!$C:$C,$A69,Commandes!$F:$F)</f>
        <v>0</v>
      </c>
      <c r="F69" t="str">
        <f>_xlfn.XLOOKUP(E69/10,'Niveau fidélité'!$B:$B,'Niveau fidélité'!$A:$A,"-",-1)</f>
        <v>-</v>
      </c>
      <c r="H69" t="str">
        <f>IF((E69/10)&gt;='Niveau fidélité'!$B$2,'Niveau fidélité'!$A$2, IF((E69/10)&gt;='Niveau fidélité'!$B$3,'Niveau fidélité'!$A$3, IF((E69/10)&gt;='Niveau fidélité'!$B$4,'Niveau fidélité'!$A$4,IF((E69/10)&gt;='Niveau fidélité'!$B$5,'Niveau fidélité'!$A$5,"-"))))</f>
        <v>-</v>
      </c>
    </row>
    <row r="70" spans="1:8" x14ac:dyDescent="0.2">
      <c r="A70" t="s">
        <v>568</v>
      </c>
      <c r="B70" t="s">
        <v>569</v>
      </c>
      <c r="C70" t="s">
        <v>570</v>
      </c>
      <c r="D70" t="s">
        <v>571</v>
      </c>
      <c r="E70" s="5">
        <f>SUMIF(Commandes!$C:$C,$A70,Commandes!$F:$F)</f>
        <v>0</v>
      </c>
      <c r="F70" t="str">
        <f>_xlfn.XLOOKUP(E70/10,'Niveau fidélité'!$B:$B,'Niveau fidélité'!$A:$A,"-",-1)</f>
        <v>-</v>
      </c>
      <c r="H70" t="str">
        <f>IF((E70/10)&gt;='Niveau fidélité'!$B$2,'Niveau fidélité'!$A$2, IF((E70/10)&gt;='Niveau fidélité'!$B$3,'Niveau fidélité'!$A$3, IF((E70/10)&gt;='Niveau fidélité'!$B$4,'Niveau fidélité'!$A$4,IF((E70/10)&gt;='Niveau fidélité'!$B$5,'Niveau fidélité'!$A$5,"-"))))</f>
        <v>-</v>
      </c>
    </row>
    <row r="71" spans="1:8" x14ac:dyDescent="0.2">
      <c r="A71" t="s">
        <v>572</v>
      </c>
      <c r="B71" t="s">
        <v>573</v>
      </c>
      <c r="C71" t="s">
        <v>574</v>
      </c>
      <c r="D71" t="s">
        <v>575</v>
      </c>
      <c r="E71" s="5">
        <f>SUMIF(Commandes!$C:$C,$A71,Commandes!$F:$F)</f>
        <v>0</v>
      </c>
      <c r="F71" t="str">
        <f>_xlfn.XLOOKUP(E71/10,'Niveau fidélité'!$B:$B,'Niveau fidélité'!$A:$A,"-",-1)</f>
        <v>-</v>
      </c>
      <c r="H71" t="str">
        <f>IF((E71/10)&gt;='Niveau fidélité'!$B$2,'Niveau fidélité'!$A$2, IF((E71/10)&gt;='Niveau fidélité'!$B$3,'Niveau fidélité'!$A$3, IF((E71/10)&gt;='Niveau fidélité'!$B$4,'Niveau fidélité'!$A$4,IF((E71/10)&gt;='Niveau fidélité'!$B$5,'Niveau fidélité'!$A$5,"-"))))</f>
        <v>-</v>
      </c>
    </row>
    <row r="72" spans="1:8" x14ac:dyDescent="0.2">
      <c r="A72" t="s">
        <v>576</v>
      </c>
      <c r="B72" t="s">
        <v>577</v>
      </c>
      <c r="C72" t="s">
        <v>578</v>
      </c>
      <c r="D72" t="s">
        <v>579</v>
      </c>
      <c r="E72" s="5">
        <f>SUMIF(Commandes!$C:$C,$A72,Commandes!$F:$F)</f>
        <v>246.93841999999998</v>
      </c>
      <c r="F72" t="str">
        <f>_xlfn.XLOOKUP(E72/10,'Niveau fidélité'!$B:$B,'Niveau fidélité'!$A:$A,"-",-1)</f>
        <v>-</v>
      </c>
      <c r="H72" t="str">
        <f>IF((E72/10)&gt;='Niveau fidélité'!$B$2,'Niveau fidélité'!$A$2, IF((E72/10)&gt;='Niveau fidélité'!$B$3,'Niveau fidélité'!$A$3, IF((E72/10)&gt;='Niveau fidélité'!$B$4,'Niveau fidélité'!$A$4,IF((E72/10)&gt;='Niveau fidélité'!$B$5,'Niveau fidélité'!$A$5,"-"))))</f>
        <v>-</v>
      </c>
    </row>
    <row r="73" spans="1:8" x14ac:dyDescent="0.2">
      <c r="A73" t="s">
        <v>580</v>
      </c>
      <c r="B73" t="s">
        <v>581</v>
      </c>
      <c r="C73" t="s">
        <v>582</v>
      </c>
      <c r="D73" t="s">
        <v>583</v>
      </c>
      <c r="E73" s="5">
        <f>SUMIF(Commandes!$C:$C,$A73,Commandes!$F:$F)</f>
        <v>535.19965000000002</v>
      </c>
      <c r="F73" t="str">
        <f>_xlfn.XLOOKUP(E73/10,'Niveau fidélité'!$B:$B,'Niveau fidélité'!$A:$A,"-",-1)</f>
        <v>Bronze</v>
      </c>
      <c r="H73" t="str">
        <f>IF((E73/10)&gt;='Niveau fidélité'!$B$2,'Niveau fidélité'!$A$2, IF((E73/10)&gt;='Niveau fidélité'!$B$3,'Niveau fidélité'!$A$3, IF((E73/10)&gt;='Niveau fidélité'!$B$4,'Niveau fidélité'!$A$4,IF((E73/10)&gt;='Niveau fidélité'!$B$5,'Niveau fidélité'!$A$5,"-"))))</f>
        <v>Bronze</v>
      </c>
    </row>
    <row r="74" spans="1:8" x14ac:dyDescent="0.2">
      <c r="A74" t="s">
        <v>584</v>
      </c>
      <c r="B74" t="s">
        <v>585</v>
      </c>
      <c r="C74" t="s">
        <v>586</v>
      </c>
      <c r="D74" t="s">
        <v>587</v>
      </c>
      <c r="E74" s="5">
        <f>SUMIF(Commandes!$C:$C,$A74,Commandes!$F:$F)</f>
        <v>206.15239999999997</v>
      </c>
      <c r="F74" t="str">
        <f>_xlfn.XLOOKUP(E74/10,'Niveau fidélité'!$B:$B,'Niveau fidélité'!$A:$A,"-",-1)</f>
        <v>-</v>
      </c>
      <c r="H74" t="str">
        <f>IF((E74/10)&gt;='Niveau fidélité'!$B$2,'Niveau fidélité'!$A$2, IF((E74/10)&gt;='Niveau fidélité'!$B$3,'Niveau fidélité'!$A$3, IF((E74/10)&gt;='Niveau fidélité'!$B$4,'Niveau fidélité'!$A$4,IF((E74/10)&gt;='Niveau fidélité'!$B$5,'Niveau fidélité'!$A$5,"-"))))</f>
        <v>-</v>
      </c>
    </row>
    <row r="75" spans="1:8" x14ac:dyDescent="0.2">
      <c r="A75" t="s">
        <v>588</v>
      </c>
      <c r="B75" t="s">
        <v>589</v>
      </c>
      <c r="C75" t="s">
        <v>590</v>
      </c>
      <c r="D75" t="s">
        <v>591</v>
      </c>
      <c r="E75" s="5">
        <f>SUMIF(Commandes!$C:$C,$A75,Commandes!$F:$F)</f>
        <v>704.44439999999997</v>
      </c>
      <c r="F75" t="str">
        <f>_xlfn.XLOOKUP(E75/10,'Niveau fidélité'!$B:$B,'Niveau fidélité'!$A:$A,"-",-1)</f>
        <v>Bronze</v>
      </c>
      <c r="H75" t="str">
        <f>IF((E75/10)&gt;='Niveau fidélité'!$B$2,'Niveau fidélité'!$A$2, IF((E75/10)&gt;='Niveau fidélité'!$B$3,'Niveau fidélité'!$A$3, IF((E75/10)&gt;='Niveau fidélité'!$B$4,'Niveau fidélité'!$A$4,IF((E75/10)&gt;='Niveau fidélité'!$B$5,'Niveau fidélité'!$A$5,"-"))))</f>
        <v>Bronze</v>
      </c>
    </row>
    <row r="76" spans="1:8" x14ac:dyDescent="0.2">
      <c r="A76" t="s">
        <v>592</v>
      </c>
      <c r="B76" t="s">
        <v>593</v>
      </c>
      <c r="C76" t="s">
        <v>594</v>
      </c>
      <c r="D76" t="s">
        <v>595</v>
      </c>
      <c r="E76" s="5">
        <f>SUMIF(Commandes!$C:$C,$A76,Commandes!$F:$F)</f>
        <v>1312.7772499999999</v>
      </c>
      <c r="F76" t="str">
        <f>_xlfn.XLOOKUP(E76/10,'Niveau fidélité'!$B:$B,'Niveau fidélité'!$A:$A,"-",-1)</f>
        <v>Silver</v>
      </c>
      <c r="H76" t="str">
        <f>IF((E76/10)&gt;='Niveau fidélité'!$B$2,'Niveau fidélité'!$A$2, IF((E76/10)&gt;='Niveau fidélité'!$B$3,'Niveau fidélité'!$A$3, IF((E76/10)&gt;='Niveau fidélité'!$B$4,'Niveau fidélité'!$A$4,IF((E76/10)&gt;='Niveau fidélité'!$B$5,'Niveau fidélité'!$A$5,"-"))))</f>
        <v>Silver</v>
      </c>
    </row>
    <row r="77" spans="1:8" x14ac:dyDescent="0.2">
      <c r="A77" t="s">
        <v>596</v>
      </c>
      <c r="B77" t="s">
        <v>597</v>
      </c>
      <c r="C77" t="s">
        <v>598</v>
      </c>
      <c r="D77" t="s">
        <v>599</v>
      </c>
      <c r="E77" s="5">
        <f>SUMIF(Commandes!$C:$C,$A77,Commandes!$F:$F)</f>
        <v>363.14837999999997</v>
      </c>
      <c r="F77" t="str">
        <f>_xlfn.XLOOKUP(E77/10,'Niveau fidélité'!$B:$B,'Niveau fidélité'!$A:$A,"-",-1)</f>
        <v>-</v>
      </c>
      <c r="H77" t="str">
        <f>IF((E77/10)&gt;='Niveau fidélité'!$B$2,'Niveau fidélité'!$A$2, IF((E77/10)&gt;='Niveau fidélité'!$B$3,'Niveau fidélité'!$A$3, IF((E77/10)&gt;='Niveau fidélité'!$B$4,'Niveau fidélité'!$A$4,IF((E77/10)&gt;='Niveau fidélité'!$B$5,'Niveau fidélité'!$A$5,"-"))))</f>
        <v>-</v>
      </c>
    </row>
    <row r="78" spans="1:8" x14ac:dyDescent="0.2">
      <c r="A78" t="s">
        <v>600</v>
      </c>
      <c r="B78" t="s">
        <v>601</v>
      </c>
      <c r="C78" t="s">
        <v>602</v>
      </c>
      <c r="D78" t="s">
        <v>603</v>
      </c>
      <c r="E78" s="5">
        <f>SUMIF(Commandes!$C:$C,$A78,Commandes!$F:$F)</f>
        <v>639.73609999999996</v>
      </c>
      <c r="F78" t="str">
        <f>_xlfn.XLOOKUP(E78/10,'Niveau fidélité'!$B:$B,'Niveau fidélité'!$A:$A,"-",-1)</f>
        <v>Bronze</v>
      </c>
      <c r="H78" t="str">
        <f>IF((E78/10)&gt;='Niveau fidélité'!$B$2,'Niveau fidélité'!$A$2, IF((E78/10)&gt;='Niveau fidélité'!$B$3,'Niveau fidélité'!$A$3, IF((E78/10)&gt;='Niveau fidélité'!$B$4,'Niveau fidélité'!$A$4,IF((E78/10)&gt;='Niveau fidélité'!$B$5,'Niveau fidélité'!$A$5,"-"))))</f>
        <v>Bronze</v>
      </c>
    </row>
    <row r="79" spans="1:8" x14ac:dyDescent="0.2">
      <c r="A79" t="s">
        <v>604</v>
      </c>
      <c r="B79" t="s">
        <v>605</v>
      </c>
      <c r="C79" t="s">
        <v>606</v>
      </c>
      <c r="D79" t="s">
        <v>607</v>
      </c>
      <c r="E79" s="5">
        <f>SUMIF(Commandes!$C:$C,$A79,Commandes!$F:$F)</f>
        <v>0</v>
      </c>
      <c r="F79" t="str">
        <f>_xlfn.XLOOKUP(E79/10,'Niveau fidélité'!$B:$B,'Niveau fidélité'!$A:$A,"-",-1)</f>
        <v>-</v>
      </c>
      <c r="H79" t="str">
        <f>IF((E79/10)&gt;='Niveau fidélité'!$B$2,'Niveau fidélité'!$A$2, IF((E79/10)&gt;='Niveau fidélité'!$B$3,'Niveau fidélité'!$A$3, IF((E79/10)&gt;='Niveau fidélité'!$B$4,'Niveau fidélité'!$A$4,IF((E79/10)&gt;='Niveau fidélité'!$B$5,'Niveau fidélité'!$A$5,"-"))))</f>
        <v>-</v>
      </c>
    </row>
    <row r="80" spans="1:8" x14ac:dyDescent="0.2">
      <c r="A80" t="s">
        <v>608</v>
      </c>
      <c r="B80" t="s">
        <v>609</v>
      </c>
      <c r="C80" t="s">
        <v>610</v>
      </c>
      <c r="D80" t="s">
        <v>611</v>
      </c>
      <c r="E80" s="5">
        <f>SUMIF(Commandes!$C:$C,$A80,Commandes!$F:$F)</f>
        <v>288.93730000000005</v>
      </c>
      <c r="F80" t="str">
        <f>_xlfn.XLOOKUP(E80/10,'Niveau fidélité'!$B:$B,'Niveau fidélité'!$A:$A,"-",-1)</f>
        <v>-</v>
      </c>
      <c r="H80" t="str">
        <f>IF((E80/10)&gt;='Niveau fidélité'!$B$2,'Niveau fidélité'!$A$2, IF((E80/10)&gt;='Niveau fidélité'!$B$3,'Niveau fidélité'!$A$3, IF((E80/10)&gt;='Niveau fidélité'!$B$4,'Niveau fidélité'!$A$4,IF((E80/10)&gt;='Niveau fidélité'!$B$5,'Niveau fidélité'!$A$5,"-"))))</f>
        <v>-</v>
      </c>
    </row>
    <row r="81" spans="1:8" x14ac:dyDescent="0.2">
      <c r="A81" t="s">
        <v>612</v>
      </c>
      <c r="B81" t="s">
        <v>613</v>
      </c>
      <c r="C81" t="s">
        <v>614</v>
      </c>
      <c r="D81" t="s">
        <v>615</v>
      </c>
      <c r="E81" s="5">
        <f>SUMIF(Commandes!$C:$C,$A81,Commandes!$F:$F)</f>
        <v>482.09384</v>
      </c>
      <c r="F81" t="str">
        <f>_xlfn.XLOOKUP(E81/10,'Niveau fidélité'!$B:$B,'Niveau fidélité'!$A:$A,"-",-1)</f>
        <v>-</v>
      </c>
      <c r="H81" t="str">
        <f>IF((E81/10)&gt;='Niveau fidélité'!$B$2,'Niveau fidélité'!$A$2, IF((E81/10)&gt;='Niveau fidélité'!$B$3,'Niveau fidélité'!$A$3, IF((E81/10)&gt;='Niveau fidélité'!$B$4,'Niveau fidélité'!$A$4,IF((E81/10)&gt;='Niveau fidélité'!$B$5,'Niveau fidélité'!$A$5,"-"))))</f>
        <v>-</v>
      </c>
    </row>
    <row r="82" spans="1:8" x14ac:dyDescent="0.2">
      <c r="A82" t="s">
        <v>616</v>
      </c>
      <c r="B82" t="s">
        <v>617</v>
      </c>
      <c r="C82" t="s">
        <v>618</v>
      </c>
      <c r="D82" t="s">
        <v>619</v>
      </c>
      <c r="E82" s="5">
        <f>SUMIF(Commandes!$C:$C,$A82,Commandes!$F:$F)</f>
        <v>0</v>
      </c>
      <c r="F82" t="str">
        <f>_xlfn.XLOOKUP(E82/10,'Niveau fidélité'!$B:$B,'Niveau fidélité'!$A:$A,"-",-1)</f>
        <v>-</v>
      </c>
      <c r="H82" t="str">
        <f>IF((E82/10)&gt;='Niveau fidélité'!$B$2,'Niveau fidélité'!$A$2, IF((E82/10)&gt;='Niveau fidélité'!$B$3,'Niveau fidélité'!$A$3, IF((E82/10)&gt;='Niveau fidélité'!$B$4,'Niveau fidélité'!$A$4,IF((E82/10)&gt;='Niveau fidélité'!$B$5,'Niveau fidélité'!$A$5,"-"))))</f>
        <v>-</v>
      </c>
    </row>
    <row r="83" spans="1:8" x14ac:dyDescent="0.2">
      <c r="A83" t="s">
        <v>620</v>
      </c>
      <c r="B83" t="s">
        <v>621</v>
      </c>
      <c r="C83" t="s">
        <v>622</v>
      </c>
      <c r="D83" t="s">
        <v>623</v>
      </c>
      <c r="E83" s="5">
        <f>SUMIF(Commandes!$C:$C,$A83,Commandes!$F:$F)</f>
        <v>675.28800000000001</v>
      </c>
      <c r="F83" t="str">
        <f>_xlfn.XLOOKUP(E83/10,'Niveau fidélité'!$B:$B,'Niveau fidélité'!$A:$A,"-",-1)</f>
        <v>Bronze</v>
      </c>
      <c r="H83" t="str">
        <f>IF((E83/10)&gt;='Niveau fidélité'!$B$2,'Niveau fidélité'!$A$2, IF((E83/10)&gt;='Niveau fidélité'!$B$3,'Niveau fidélité'!$A$3, IF((E83/10)&gt;='Niveau fidélité'!$B$4,'Niveau fidélité'!$A$4,IF((E83/10)&gt;='Niveau fidélité'!$B$5,'Niveau fidélité'!$A$5,"-"))))</f>
        <v>Bronze</v>
      </c>
    </row>
    <row r="84" spans="1:8" x14ac:dyDescent="0.2">
      <c r="A84" t="s">
        <v>624</v>
      </c>
      <c r="B84" t="s">
        <v>625</v>
      </c>
      <c r="C84" t="s">
        <v>626</v>
      </c>
      <c r="D84" t="s">
        <v>627</v>
      </c>
      <c r="E84" s="5">
        <f>SUMIF(Commandes!$C:$C,$A84,Commandes!$F:$F)</f>
        <v>150.64345</v>
      </c>
      <c r="F84" t="str">
        <f>_xlfn.XLOOKUP(E84/10,'Niveau fidélité'!$B:$B,'Niveau fidélité'!$A:$A,"-",-1)</f>
        <v>-</v>
      </c>
      <c r="H84" t="str">
        <f>IF((E84/10)&gt;='Niveau fidélité'!$B$2,'Niveau fidélité'!$A$2, IF((E84/10)&gt;='Niveau fidélité'!$B$3,'Niveau fidélité'!$A$3, IF((E84/10)&gt;='Niveau fidélité'!$B$4,'Niveau fidélité'!$A$4,IF((E84/10)&gt;='Niveau fidélité'!$B$5,'Niveau fidélité'!$A$5,"-"))))</f>
        <v>-</v>
      </c>
    </row>
    <row r="85" spans="1:8" x14ac:dyDescent="0.2">
      <c r="A85" t="s">
        <v>628</v>
      </c>
      <c r="B85" t="s">
        <v>629</v>
      </c>
      <c r="C85" t="s">
        <v>630</v>
      </c>
      <c r="D85" t="s">
        <v>631</v>
      </c>
      <c r="E85" s="5">
        <f>SUMIF(Commandes!$C:$C,$A85,Commandes!$F:$F)</f>
        <v>167.79400000000001</v>
      </c>
      <c r="F85" t="str">
        <f>_xlfn.XLOOKUP(E85/10,'Niveau fidélité'!$B:$B,'Niveau fidélité'!$A:$A,"-",-1)</f>
        <v>-</v>
      </c>
      <c r="H85" t="str">
        <f>IF((E85/10)&gt;='Niveau fidélité'!$B$2,'Niveau fidélité'!$A$2, IF((E85/10)&gt;='Niveau fidélité'!$B$3,'Niveau fidélité'!$A$3, IF((E85/10)&gt;='Niveau fidélité'!$B$4,'Niveau fidélité'!$A$4,IF((E85/10)&gt;='Niveau fidélité'!$B$5,'Niveau fidélité'!$A$5,"-"))))</f>
        <v>-</v>
      </c>
    </row>
    <row r="86" spans="1:8" x14ac:dyDescent="0.2">
      <c r="A86" t="s">
        <v>632</v>
      </c>
      <c r="B86" t="s">
        <v>633</v>
      </c>
      <c r="C86" t="s">
        <v>634</v>
      </c>
      <c r="D86" t="s">
        <v>635</v>
      </c>
      <c r="E86" s="5">
        <f>SUMIF(Commandes!$C:$C,$A86,Commandes!$F:$F)</f>
        <v>326.03299999999996</v>
      </c>
      <c r="F86" t="str">
        <f>_xlfn.XLOOKUP(E86/10,'Niveau fidélité'!$B:$B,'Niveau fidélité'!$A:$A,"-",-1)</f>
        <v>-</v>
      </c>
      <c r="H86" t="str">
        <f>IF((E86/10)&gt;='Niveau fidélité'!$B$2,'Niveau fidélité'!$A$2, IF((E86/10)&gt;='Niveau fidélité'!$B$3,'Niveau fidélité'!$A$3, IF((E86/10)&gt;='Niveau fidélité'!$B$4,'Niveau fidélité'!$A$4,IF((E86/10)&gt;='Niveau fidélité'!$B$5,'Niveau fidélité'!$A$5,"-"))))</f>
        <v>-</v>
      </c>
    </row>
    <row r="87" spans="1:8" x14ac:dyDescent="0.2">
      <c r="A87" t="s">
        <v>636</v>
      </c>
      <c r="B87" t="s">
        <v>637</v>
      </c>
      <c r="C87" t="s">
        <v>638</v>
      </c>
      <c r="D87" t="s">
        <v>639</v>
      </c>
      <c r="E87" s="5">
        <f>SUMIF(Commandes!$C:$C,$A87,Commandes!$F:$F)</f>
        <v>0</v>
      </c>
      <c r="F87" t="str">
        <f>_xlfn.XLOOKUP(E87/10,'Niveau fidélité'!$B:$B,'Niveau fidélité'!$A:$A,"-",-1)</f>
        <v>-</v>
      </c>
      <c r="H87" t="str">
        <f>IF((E87/10)&gt;='Niveau fidélité'!$B$2,'Niveau fidélité'!$A$2, IF((E87/10)&gt;='Niveau fidélité'!$B$3,'Niveau fidélité'!$A$3, IF((E87/10)&gt;='Niveau fidélité'!$B$4,'Niveau fidélité'!$A$4,IF((E87/10)&gt;='Niveau fidélité'!$B$5,'Niveau fidélité'!$A$5,"-"))))</f>
        <v>-</v>
      </c>
    </row>
    <row r="88" spans="1:8" x14ac:dyDescent="0.2">
      <c r="A88" t="s">
        <v>640</v>
      </c>
      <c r="B88" t="s">
        <v>641</v>
      </c>
      <c r="C88" t="s">
        <v>642</v>
      </c>
      <c r="D88" t="s">
        <v>643</v>
      </c>
      <c r="E88" s="5">
        <f>SUMIF(Commandes!$C:$C,$A88,Commandes!$F:$F)</f>
        <v>279.19304999999997</v>
      </c>
      <c r="F88" t="str">
        <f>_xlfn.XLOOKUP(E88/10,'Niveau fidélité'!$B:$B,'Niveau fidélité'!$A:$A,"-",-1)</f>
        <v>-</v>
      </c>
      <c r="H88" t="str">
        <f>IF((E88/10)&gt;='Niveau fidélité'!$B$2,'Niveau fidélité'!$A$2, IF((E88/10)&gt;='Niveau fidélité'!$B$3,'Niveau fidélité'!$A$3, IF((E88/10)&gt;='Niveau fidélité'!$B$4,'Niveau fidélité'!$A$4,IF((E88/10)&gt;='Niveau fidélité'!$B$5,'Niveau fidélité'!$A$5,"-"))))</f>
        <v>-</v>
      </c>
    </row>
    <row r="89" spans="1:8" x14ac:dyDescent="0.2">
      <c r="A89" t="s">
        <v>644</v>
      </c>
      <c r="B89" t="s">
        <v>645</v>
      </c>
      <c r="C89" t="s">
        <v>646</v>
      </c>
      <c r="D89" t="s">
        <v>647</v>
      </c>
      <c r="E89" s="5">
        <f>SUMIF(Commandes!$C:$C,$A89,Commandes!$F:$F)</f>
        <v>265.58349999999996</v>
      </c>
      <c r="F89" t="str">
        <f>_xlfn.XLOOKUP(E89/10,'Niveau fidélité'!$B:$B,'Niveau fidélité'!$A:$A,"-",-1)</f>
        <v>-</v>
      </c>
      <c r="H89" t="str">
        <f>IF((E89/10)&gt;='Niveau fidélité'!$B$2,'Niveau fidélité'!$A$2, IF((E89/10)&gt;='Niveau fidélité'!$B$3,'Niveau fidélité'!$A$3, IF((E89/10)&gt;='Niveau fidélité'!$B$4,'Niveau fidélité'!$A$4,IF((E89/10)&gt;='Niveau fidélité'!$B$5,'Niveau fidélité'!$A$5,"-"))))</f>
        <v>-</v>
      </c>
    </row>
    <row r="90" spans="1:8" x14ac:dyDescent="0.2">
      <c r="A90" t="s">
        <v>648</v>
      </c>
      <c r="B90" t="s">
        <v>649</v>
      </c>
      <c r="C90" t="s">
        <v>650</v>
      </c>
      <c r="D90" t="s">
        <v>651</v>
      </c>
      <c r="E90" s="5">
        <f>SUMIF(Commandes!$C:$C,$A90,Commandes!$F:$F)</f>
        <v>217.34314999999998</v>
      </c>
      <c r="F90" t="str">
        <f>_xlfn.XLOOKUP(E90/10,'Niveau fidélité'!$B:$B,'Niveau fidélité'!$A:$A,"-",-1)</f>
        <v>-</v>
      </c>
      <c r="H90" t="str">
        <f>IF((E90/10)&gt;='Niveau fidélité'!$B$2,'Niveau fidélité'!$A$2, IF((E90/10)&gt;='Niveau fidélité'!$B$3,'Niveau fidélité'!$A$3, IF((E90/10)&gt;='Niveau fidélité'!$B$4,'Niveau fidélité'!$A$4,IF((E90/10)&gt;='Niveau fidélité'!$B$5,'Niveau fidélité'!$A$5,"-"))))</f>
        <v>-</v>
      </c>
    </row>
    <row r="91" spans="1:8" x14ac:dyDescent="0.2">
      <c r="A91" t="s">
        <v>652</v>
      </c>
      <c r="B91" t="s">
        <v>653</v>
      </c>
      <c r="C91" t="s">
        <v>654</v>
      </c>
      <c r="D91" t="s">
        <v>655</v>
      </c>
      <c r="E91" s="5">
        <f>SUMIF(Commandes!$C:$C,$A91,Commandes!$F:$F)</f>
        <v>0</v>
      </c>
      <c r="F91" t="str">
        <f>_xlfn.XLOOKUP(E91/10,'Niveau fidélité'!$B:$B,'Niveau fidélité'!$A:$A,"-",-1)</f>
        <v>-</v>
      </c>
      <c r="H91" t="str">
        <f>IF((E91/10)&gt;='Niveau fidélité'!$B$2,'Niveau fidélité'!$A$2, IF((E91/10)&gt;='Niveau fidélité'!$B$3,'Niveau fidélité'!$A$3, IF((E91/10)&gt;='Niveau fidélité'!$B$4,'Niveau fidélité'!$A$4,IF((E91/10)&gt;='Niveau fidélité'!$B$5,'Niveau fidélité'!$A$5,"-"))))</f>
        <v>-</v>
      </c>
    </row>
    <row r="92" spans="1:8" x14ac:dyDescent="0.2">
      <c r="A92" t="s">
        <v>656</v>
      </c>
      <c r="B92" t="s">
        <v>657</v>
      </c>
      <c r="C92" t="s">
        <v>658</v>
      </c>
      <c r="D92" t="s">
        <v>659</v>
      </c>
      <c r="E92" s="5">
        <f>SUMIF(Commandes!$C:$C,$A92,Commandes!$F:$F)</f>
        <v>0</v>
      </c>
      <c r="F92" t="str">
        <f>_xlfn.XLOOKUP(E92/10,'Niveau fidélité'!$B:$B,'Niveau fidélité'!$A:$A,"-",-1)</f>
        <v>-</v>
      </c>
      <c r="H92" t="str">
        <f>IF((E92/10)&gt;='Niveau fidélité'!$B$2,'Niveau fidélité'!$A$2, IF((E92/10)&gt;='Niveau fidélité'!$B$3,'Niveau fidélité'!$A$3, IF((E92/10)&gt;='Niveau fidélité'!$B$4,'Niveau fidélité'!$A$4,IF((E92/10)&gt;='Niveau fidélité'!$B$5,'Niveau fidélité'!$A$5,"-"))))</f>
        <v>-</v>
      </c>
    </row>
    <row r="93" spans="1:8" x14ac:dyDescent="0.2">
      <c r="A93" t="s">
        <v>660</v>
      </c>
      <c r="B93" t="s">
        <v>661</v>
      </c>
      <c r="C93" t="s">
        <v>662</v>
      </c>
      <c r="D93" t="s">
        <v>663</v>
      </c>
      <c r="E93" s="5">
        <f>SUMIF(Commandes!$C:$C,$A93,Commandes!$F:$F)</f>
        <v>111.38720000000001</v>
      </c>
      <c r="F93" t="str">
        <f>_xlfn.XLOOKUP(E93/10,'Niveau fidélité'!$B:$B,'Niveau fidélité'!$A:$A,"-",-1)</f>
        <v>-</v>
      </c>
      <c r="H93" t="str">
        <f>IF((E93/10)&gt;='Niveau fidélité'!$B$2,'Niveau fidélité'!$A$2, IF((E93/10)&gt;='Niveau fidélité'!$B$3,'Niveau fidélité'!$A$3, IF((E93/10)&gt;='Niveau fidélité'!$B$4,'Niveau fidélité'!$A$4,IF((E93/10)&gt;='Niveau fidélité'!$B$5,'Niveau fidélité'!$A$5,"-"))))</f>
        <v>-</v>
      </c>
    </row>
    <row r="94" spans="1:8" x14ac:dyDescent="0.2">
      <c r="A94" t="s">
        <v>664</v>
      </c>
      <c r="B94" t="s">
        <v>665</v>
      </c>
      <c r="C94" t="s">
        <v>666</v>
      </c>
      <c r="D94" t="s">
        <v>667</v>
      </c>
      <c r="E94" s="5">
        <f>SUMIF(Commandes!$C:$C,$A94,Commandes!$F:$F)</f>
        <v>796.39355999999987</v>
      </c>
      <c r="F94" t="str">
        <f>_xlfn.XLOOKUP(E94/10,'Niveau fidélité'!$B:$B,'Niveau fidélité'!$A:$A,"-",-1)</f>
        <v>Bronze</v>
      </c>
      <c r="H94" t="str">
        <f>IF((E94/10)&gt;='Niveau fidélité'!$B$2,'Niveau fidélité'!$A$2, IF((E94/10)&gt;='Niveau fidélité'!$B$3,'Niveau fidélité'!$A$3, IF((E94/10)&gt;='Niveau fidélité'!$B$4,'Niveau fidélité'!$A$4,IF((E94/10)&gt;='Niveau fidélité'!$B$5,'Niveau fidélité'!$A$5,"-"))))</f>
        <v>Bronze</v>
      </c>
    </row>
    <row r="95" spans="1:8" x14ac:dyDescent="0.2">
      <c r="A95" t="s">
        <v>668</v>
      </c>
      <c r="B95" t="s">
        <v>669</v>
      </c>
      <c r="C95" t="s">
        <v>670</v>
      </c>
      <c r="D95" t="s">
        <v>671</v>
      </c>
      <c r="E95" s="5">
        <f>SUMIF(Commandes!$C:$C,$A95,Commandes!$F:$F)</f>
        <v>39.119399999999999</v>
      </c>
      <c r="F95" t="str">
        <f>_xlfn.XLOOKUP(E95/10,'Niveau fidélité'!$B:$B,'Niveau fidélité'!$A:$A,"-",-1)</f>
        <v>-</v>
      </c>
      <c r="H95" t="str">
        <f>IF((E95/10)&gt;='Niveau fidélité'!$B$2,'Niveau fidélité'!$A$2, IF((E95/10)&gt;='Niveau fidélité'!$B$3,'Niveau fidélité'!$A$3, IF((E95/10)&gt;='Niveau fidélité'!$B$4,'Niveau fidélité'!$A$4,IF((E95/10)&gt;='Niveau fidélité'!$B$5,'Niveau fidélité'!$A$5,"-"))))</f>
        <v>-</v>
      </c>
    </row>
    <row r="96" spans="1:8" x14ac:dyDescent="0.2">
      <c r="A96" t="s">
        <v>672</v>
      </c>
      <c r="B96" t="s">
        <v>673</v>
      </c>
      <c r="C96" t="s">
        <v>674</v>
      </c>
      <c r="D96" t="s">
        <v>675</v>
      </c>
      <c r="E96" s="5">
        <f>SUMIF(Commandes!$C:$C,$A96,Commandes!$F:$F)</f>
        <v>590.02109999999993</v>
      </c>
      <c r="F96" t="str">
        <f>_xlfn.XLOOKUP(E96/10,'Niveau fidélité'!$B:$B,'Niveau fidélité'!$A:$A,"-",-1)</f>
        <v>Bronze</v>
      </c>
      <c r="H96" t="str">
        <f>IF((E96/10)&gt;='Niveau fidélité'!$B$2,'Niveau fidélité'!$A$2, IF((E96/10)&gt;='Niveau fidélité'!$B$3,'Niveau fidélité'!$A$3, IF((E96/10)&gt;='Niveau fidélité'!$B$4,'Niveau fidélité'!$A$4,IF((E96/10)&gt;='Niveau fidélité'!$B$5,'Niveau fidélité'!$A$5,"-"))))</f>
        <v>Bronze</v>
      </c>
    </row>
    <row r="97" spans="1:8" x14ac:dyDescent="0.2">
      <c r="A97" t="s">
        <v>676</v>
      </c>
      <c r="B97" t="s">
        <v>677</v>
      </c>
      <c r="C97" t="s">
        <v>678</v>
      </c>
      <c r="D97" t="s">
        <v>679</v>
      </c>
      <c r="E97" s="5">
        <f>SUMIF(Commandes!$C:$C,$A97,Commandes!$F:$F)</f>
        <v>698.89674999999988</v>
      </c>
      <c r="F97" t="str">
        <f>_xlfn.XLOOKUP(E97/10,'Niveau fidélité'!$B:$B,'Niveau fidélité'!$A:$A,"-",-1)</f>
        <v>Bronze</v>
      </c>
      <c r="H97" t="str">
        <f>IF((E97/10)&gt;='Niveau fidélité'!$B$2,'Niveau fidélité'!$A$2, IF((E97/10)&gt;='Niveau fidélité'!$B$3,'Niveau fidélité'!$A$3, IF((E97/10)&gt;='Niveau fidélité'!$B$4,'Niveau fidélité'!$A$4,IF((E97/10)&gt;='Niveau fidélité'!$B$5,'Niveau fidélité'!$A$5,"-"))))</f>
        <v>Bronze</v>
      </c>
    </row>
    <row r="98" spans="1:8" x14ac:dyDescent="0.2">
      <c r="A98" t="s">
        <v>680</v>
      </c>
      <c r="B98" t="s">
        <v>681</v>
      </c>
      <c r="C98" t="s">
        <v>682</v>
      </c>
      <c r="D98" t="s">
        <v>683</v>
      </c>
      <c r="E98" s="5">
        <f>SUMIF(Commandes!$C:$C,$A98,Commandes!$F:$F)</f>
        <v>604.18261000000007</v>
      </c>
      <c r="F98" t="str">
        <f>_xlfn.XLOOKUP(E98/10,'Niveau fidélité'!$B:$B,'Niveau fidélité'!$A:$A,"-",-1)</f>
        <v>Bronze</v>
      </c>
      <c r="H98" t="str">
        <f>IF((E98/10)&gt;='Niveau fidélité'!$B$2,'Niveau fidélité'!$A$2, IF((E98/10)&gt;='Niveau fidélité'!$B$3,'Niveau fidélité'!$A$3, IF((E98/10)&gt;='Niveau fidélité'!$B$4,'Niveau fidélité'!$A$4,IF((E98/10)&gt;='Niveau fidélité'!$B$5,'Niveau fidélité'!$A$5,"-"))))</f>
        <v>Bronze</v>
      </c>
    </row>
    <row r="99" spans="1:8" x14ac:dyDescent="0.2">
      <c r="A99" t="s">
        <v>684</v>
      </c>
      <c r="B99" t="s">
        <v>685</v>
      </c>
      <c r="C99" t="s">
        <v>686</v>
      </c>
      <c r="D99" t="s">
        <v>687</v>
      </c>
      <c r="E99" s="5">
        <f>SUMIF(Commandes!$C:$C,$A99,Commandes!$F:$F)</f>
        <v>1068.1523</v>
      </c>
      <c r="F99" t="str">
        <f>_xlfn.XLOOKUP(E99/10,'Niveau fidélité'!$B:$B,'Niveau fidélité'!$A:$A,"-",-1)</f>
        <v>Silver</v>
      </c>
      <c r="H99" t="str">
        <f>IF((E99/10)&gt;='Niveau fidélité'!$B$2,'Niveau fidélité'!$A$2, IF((E99/10)&gt;='Niveau fidélité'!$B$3,'Niveau fidélité'!$A$3, IF((E99/10)&gt;='Niveau fidélité'!$B$4,'Niveau fidélité'!$A$4,IF((E99/10)&gt;='Niveau fidélité'!$B$5,'Niveau fidélité'!$A$5,"-"))))</f>
        <v>Silver</v>
      </c>
    </row>
    <row r="100" spans="1:8" x14ac:dyDescent="0.2">
      <c r="A100" t="s">
        <v>688</v>
      </c>
      <c r="B100" t="s">
        <v>689</v>
      </c>
      <c r="C100" t="s">
        <v>690</v>
      </c>
      <c r="D100" t="s">
        <v>691</v>
      </c>
      <c r="E100" s="5">
        <f>SUMIF(Commandes!$C:$C,$A100,Commandes!$F:$F)</f>
        <v>0</v>
      </c>
      <c r="F100" t="str">
        <f>_xlfn.XLOOKUP(E100/10,'Niveau fidélité'!$B:$B,'Niveau fidélité'!$A:$A,"-",-1)</f>
        <v>-</v>
      </c>
      <c r="H100" t="str">
        <f>IF((E100/10)&gt;='Niveau fidélité'!$B$2,'Niveau fidélité'!$A$2, IF((E100/10)&gt;='Niveau fidélité'!$B$3,'Niveau fidélité'!$A$3, IF((E100/10)&gt;='Niveau fidélité'!$B$4,'Niveau fidélité'!$A$4,IF((E100/10)&gt;='Niveau fidélité'!$B$5,'Niveau fidélité'!$A$5,"-"))))</f>
        <v>-</v>
      </c>
    </row>
    <row r="101" spans="1:8" x14ac:dyDescent="0.2">
      <c r="A101" t="s">
        <v>692</v>
      </c>
      <c r="B101" t="s">
        <v>693</v>
      </c>
      <c r="C101" t="s">
        <v>694</v>
      </c>
      <c r="D101" t="s">
        <v>695</v>
      </c>
      <c r="E101" s="5">
        <f>SUMIF(Commandes!$C:$C,$A101,Commandes!$F:$F)</f>
        <v>231.97215</v>
      </c>
      <c r="F101" t="str">
        <f>_xlfn.XLOOKUP(E101/10,'Niveau fidélité'!$B:$B,'Niveau fidélité'!$A:$A,"-",-1)</f>
        <v>-</v>
      </c>
      <c r="H101" t="str">
        <f>IF((E101/10)&gt;='Niveau fidélité'!$B$2,'Niveau fidélité'!$A$2, IF((E101/10)&gt;='Niveau fidélité'!$B$3,'Niveau fidélité'!$A$3, IF((E101/10)&gt;='Niveau fidélité'!$B$4,'Niveau fidélité'!$A$4,IF((E101/10)&gt;='Niveau fidélité'!$B$5,'Niveau fidélité'!$A$5,"-"))))</f>
        <v>-</v>
      </c>
    </row>
    <row r="102" spans="1:8" x14ac:dyDescent="0.2">
      <c r="A102" t="s">
        <v>696</v>
      </c>
      <c r="B102" t="s">
        <v>697</v>
      </c>
      <c r="C102" t="s">
        <v>698</v>
      </c>
      <c r="D102" t="s">
        <v>699</v>
      </c>
      <c r="E102" s="5">
        <f>SUMIF(Commandes!$C:$C,$A102,Commandes!$F:$F)</f>
        <v>247.99885</v>
      </c>
      <c r="F102" t="str">
        <f>_xlfn.XLOOKUP(E102/10,'Niveau fidélité'!$B:$B,'Niveau fidélité'!$A:$A,"-",-1)</f>
        <v>-</v>
      </c>
      <c r="H102" t="str">
        <f>IF((E102/10)&gt;='Niveau fidélité'!$B$2,'Niveau fidélité'!$A$2, IF((E102/10)&gt;='Niveau fidélité'!$B$3,'Niveau fidélité'!$A$3, IF((E102/10)&gt;='Niveau fidélité'!$B$4,'Niveau fidélité'!$A$4,IF((E102/10)&gt;='Niveau fidélité'!$B$5,'Niveau fidélité'!$A$5,"-"))))</f>
        <v>-</v>
      </c>
    </row>
    <row r="103" spans="1:8" x14ac:dyDescent="0.2">
      <c r="A103" t="s">
        <v>700</v>
      </c>
      <c r="B103" t="s">
        <v>701</v>
      </c>
      <c r="C103" t="s">
        <v>702</v>
      </c>
      <c r="D103" t="s">
        <v>703</v>
      </c>
      <c r="E103" s="5">
        <f>SUMIF(Commandes!$C:$C,$A103,Commandes!$F:$F)</f>
        <v>1062.3053499999999</v>
      </c>
      <c r="F103" t="str">
        <f>_xlfn.XLOOKUP(E103/10,'Niveau fidélité'!$B:$B,'Niveau fidélité'!$A:$A,"-",-1)</f>
        <v>Silver</v>
      </c>
      <c r="H103" t="str">
        <f>IF((E103/10)&gt;='Niveau fidélité'!$B$2,'Niveau fidélité'!$A$2, IF((E103/10)&gt;='Niveau fidélité'!$B$3,'Niveau fidélité'!$A$3, IF((E103/10)&gt;='Niveau fidélité'!$B$4,'Niveau fidélité'!$A$4,IF((E103/10)&gt;='Niveau fidélité'!$B$5,'Niveau fidélité'!$A$5,"-"))))</f>
        <v>Silver</v>
      </c>
    </row>
    <row r="104" spans="1:8" x14ac:dyDescent="0.2">
      <c r="A104" t="s">
        <v>704</v>
      </c>
      <c r="B104" t="s">
        <v>705</v>
      </c>
      <c r="C104" t="s">
        <v>706</v>
      </c>
      <c r="D104" t="s">
        <v>707</v>
      </c>
      <c r="E104" s="5">
        <f>SUMIF(Commandes!$C:$C,$A104,Commandes!$F:$F)</f>
        <v>617.93505000000005</v>
      </c>
      <c r="F104" t="str">
        <f>_xlfn.XLOOKUP(E104/10,'Niveau fidélité'!$B:$B,'Niveau fidélité'!$A:$A,"-",-1)</f>
        <v>Bronze</v>
      </c>
      <c r="H104" t="str">
        <f>IF((E104/10)&gt;='Niveau fidélité'!$B$2,'Niveau fidélité'!$A$2, IF((E104/10)&gt;='Niveau fidélité'!$B$3,'Niveau fidélité'!$A$3, IF((E104/10)&gt;='Niveau fidélité'!$B$4,'Niveau fidélité'!$A$4,IF((E104/10)&gt;='Niveau fidélité'!$B$5,'Niveau fidélité'!$A$5,"-"))))</f>
        <v>Bronze</v>
      </c>
    </row>
    <row r="105" spans="1:8" x14ac:dyDescent="0.2">
      <c r="A105" t="s">
        <v>708</v>
      </c>
      <c r="B105" t="s">
        <v>709</v>
      </c>
      <c r="C105" t="s">
        <v>710</v>
      </c>
      <c r="D105" t="s">
        <v>711</v>
      </c>
      <c r="E105" s="5">
        <f>SUMIF(Commandes!$C:$C,$A105,Commandes!$F:$F)</f>
        <v>0</v>
      </c>
      <c r="F105" t="str">
        <f>_xlfn.XLOOKUP(E105/10,'Niveau fidélité'!$B:$B,'Niveau fidélité'!$A:$A,"-",-1)</f>
        <v>-</v>
      </c>
      <c r="H105" t="str">
        <f>IF((E105/10)&gt;='Niveau fidélité'!$B$2,'Niveau fidélité'!$A$2, IF((E105/10)&gt;='Niveau fidélité'!$B$3,'Niveau fidélité'!$A$3, IF((E105/10)&gt;='Niveau fidélité'!$B$4,'Niveau fidélité'!$A$4,IF((E105/10)&gt;='Niveau fidélité'!$B$5,'Niveau fidélité'!$A$5,"-"))))</f>
        <v>-</v>
      </c>
    </row>
    <row r="106" spans="1:8" x14ac:dyDescent="0.2">
      <c r="A106" t="s">
        <v>712</v>
      </c>
      <c r="B106" t="s">
        <v>713</v>
      </c>
      <c r="C106" t="s">
        <v>714</v>
      </c>
      <c r="D106" t="s">
        <v>715</v>
      </c>
      <c r="E106" s="5">
        <f>SUMIF(Commandes!$C:$C,$A106,Commandes!$F:$F)</f>
        <v>245.09399999999999</v>
      </c>
      <c r="F106" t="str">
        <f>_xlfn.XLOOKUP(E106/10,'Niveau fidélité'!$B:$B,'Niveau fidélité'!$A:$A,"-",-1)</f>
        <v>-</v>
      </c>
      <c r="H106" t="str">
        <f>IF((E106/10)&gt;='Niveau fidélité'!$B$2,'Niveau fidélité'!$A$2, IF((E106/10)&gt;='Niveau fidélité'!$B$3,'Niveau fidélité'!$A$3, IF((E106/10)&gt;='Niveau fidélité'!$B$4,'Niveau fidélité'!$A$4,IF((E106/10)&gt;='Niveau fidélité'!$B$5,'Niveau fidélité'!$A$5,"-"))))</f>
        <v>-</v>
      </c>
    </row>
    <row r="107" spans="1:8" x14ac:dyDescent="0.2">
      <c r="A107" t="s">
        <v>716</v>
      </c>
      <c r="B107" t="s">
        <v>717</v>
      </c>
      <c r="C107" t="s">
        <v>718</v>
      </c>
      <c r="D107" t="s">
        <v>719</v>
      </c>
      <c r="E107" s="5">
        <f>SUMIF(Commandes!$C:$C,$A107,Commandes!$F:$F)</f>
        <v>0</v>
      </c>
      <c r="F107" t="str">
        <f>_xlfn.XLOOKUP(E107/10,'Niveau fidélité'!$B:$B,'Niveau fidélité'!$A:$A,"-",-1)</f>
        <v>-</v>
      </c>
      <c r="H107" t="str">
        <f>IF((E107/10)&gt;='Niveau fidélité'!$B$2,'Niveau fidélité'!$A$2, IF((E107/10)&gt;='Niveau fidélité'!$B$3,'Niveau fidélité'!$A$3, IF((E107/10)&gt;='Niveau fidélité'!$B$4,'Niveau fidélité'!$A$4,IF((E107/10)&gt;='Niveau fidélité'!$B$5,'Niveau fidélité'!$A$5,"-"))))</f>
        <v>-</v>
      </c>
    </row>
    <row r="108" spans="1:8" x14ac:dyDescent="0.2">
      <c r="A108" t="s">
        <v>720</v>
      </c>
      <c r="B108" t="s">
        <v>721</v>
      </c>
      <c r="C108" t="s">
        <v>722</v>
      </c>
      <c r="D108" t="s">
        <v>723</v>
      </c>
      <c r="E108" s="5">
        <f>SUMIF(Commandes!$C:$C,$A108,Commandes!$F:$F)</f>
        <v>423.96129999999994</v>
      </c>
      <c r="F108" t="str">
        <f>_xlfn.XLOOKUP(E108/10,'Niveau fidélité'!$B:$B,'Niveau fidélité'!$A:$A,"-",-1)</f>
        <v>-</v>
      </c>
      <c r="H108" t="str">
        <f>IF((E108/10)&gt;='Niveau fidélité'!$B$2,'Niveau fidélité'!$A$2, IF((E108/10)&gt;='Niveau fidélité'!$B$3,'Niveau fidélité'!$A$3, IF((E108/10)&gt;='Niveau fidélité'!$B$4,'Niveau fidélité'!$A$4,IF((E108/10)&gt;='Niveau fidélité'!$B$5,'Niveau fidélité'!$A$5,"-"))))</f>
        <v>-</v>
      </c>
    </row>
    <row r="109" spans="1:8" x14ac:dyDescent="0.2">
      <c r="A109" t="s">
        <v>724</v>
      </c>
      <c r="B109" t="s">
        <v>725</v>
      </c>
      <c r="C109" t="s">
        <v>726</v>
      </c>
      <c r="D109" t="s">
        <v>727</v>
      </c>
      <c r="E109" s="5">
        <f>SUMIF(Commandes!$C:$C,$A109,Commandes!$F:$F)</f>
        <v>1171.5187599999999</v>
      </c>
      <c r="F109" t="str">
        <f>_xlfn.XLOOKUP(E109/10,'Niveau fidélité'!$B:$B,'Niveau fidélité'!$A:$A,"-",-1)</f>
        <v>Silver</v>
      </c>
      <c r="H109" t="str">
        <f>IF((E109/10)&gt;='Niveau fidélité'!$B$2,'Niveau fidélité'!$A$2, IF((E109/10)&gt;='Niveau fidélité'!$B$3,'Niveau fidélité'!$A$3, IF((E109/10)&gt;='Niveau fidélité'!$B$4,'Niveau fidélité'!$A$4,IF((E109/10)&gt;='Niveau fidélité'!$B$5,'Niveau fidélité'!$A$5,"-"))))</f>
        <v>Silver</v>
      </c>
    </row>
    <row r="110" spans="1:8" x14ac:dyDescent="0.2">
      <c r="A110" t="s">
        <v>728</v>
      </c>
      <c r="B110" t="s">
        <v>729</v>
      </c>
      <c r="C110" t="s">
        <v>730</v>
      </c>
      <c r="D110" t="s">
        <v>731</v>
      </c>
      <c r="E110" s="5">
        <f>SUMIF(Commandes!$C:$C,$A110,Commandes!$F:$F)</f>
        <v>0</v>
      </c>
      <c r="F110" t="str">
        <f>_xlfn.XLOOKUP(E110/10,'Niveau fidélité'!$B:$B,'Niveau fidélité'!$A:$A,"-",-1)</f>
        <v>-</v>
      </c>
      <c r="H110" t="str">
        <f>IF((E110/10)&gt;='Niveau fidélité'!$B$2,'Niveau fidélité'!$A$2, IF((E110/10)&gt;='Niveau fidélité'!$B$3,'Niveau fidélité'!$A$3, IF((E110/10)&gt;='Niveau fidélité'!$B$4,'Niveau fidélité'!$A$4,IF((E110/10)&gt;='Niveau fidélité'!$B$5,'Niveau fidélité'!$A$5,"-"))))</f>
        <v>-</v>
      </c>
    </row>
    <row r="111" spans="1:8" x14ac:dyDescent="0.2">
      <c r="A111" t="s">
        <v>732</v>
      </c>
      <c r="B111" t="s">
        <v>733</v>
      </c>
      <c r="C111" t="s">
        <v>734</v>
      </c>
      <c r="D111" t="s">
        <v>735</v>
      </c>
      <c r="E111" s="5">
        <f>SUMIF(Commandes!$C:$C,$A111,Commandes!$F:$F)</f>
        <v>198.28800000000001</v>
      </c>
      <c r="F111" t="str">
        <f>_xlfn.XLOOKUP(E111/10,'Niveau fidélité'!$B:$B,'Niveau fidélité'!$A:$A,"-",-1)</f>
        <v>-</v>
      </c>
      <c r="H111" t="str">
        <f>IF((E111/10)&gt;='Niveau fidélité'!$B$2,'Niveau fidélité'!$A$2, IF((E111/10)&gt;='Niveau fidélité'!$B$3,'Niveau fidélité'!$A$3, IF((E111/10)&gt;='Niveau fidélité'!$B$4,'Niveau fidélité'!$A$4,IF((E111/10)&gt;='Niveau fidélité'!$B$5,'Niveau fidélité'!$A$5,"-"))))</f>
        <v>-</v>
      </c>
    </row>
    <row r="112" spans="1:8" x14ac:dyDescent="0.2">
      <c r="A112" t="s">
        <v>736</v>
      </c>
      <c r="B112" t="s">
        <v>737</v>
      </c>
      <c r="C112" t="s">
        <v>738</v>
      </c>
      <c r="D112" t="s">
        <v>739</v>
      </c>
      <c r="E112" s="5">
        <f>SUMIF(Commandes!$C:$C,$A112,Commandes!$F:$F)</f>
        <v>944.89835000000005</v>
      </c>
      <c r="F112" t="str">
        <f>_xlfn.XLOOKUP(E112/10,'Niveau fidélité'!$B:$B,'Niveau fidélité'!$A:$A,"-",-1)</f>
        <v>Bronze</v>
      </c>
      <c r="H112" t="str">
        <f>IF((E112/10)&gt;='Niveau fidélité'!$B$2,'Niveau fidélité'!$A$2, IF((E112/10)&gt;='Niveau fidélité'!$B$3,'Niveau fidélité'!$A$3, IF((E112/10)&gt;='Niveau fidélité'!$B$4,'Niveau fidélité'!$A$4,IF((E112/10)&gt;='Niveau fidélité'!$B$5,'Niveau fidélité'!$A$5,"-"))))</f>
        <v>Bronze</v>
      </c>
    </row>
    <row r="113" spans="1:8" x14ac:dyDescent="0.2">
      <c r="A113" t="s">
        <v>740</v>
      </c>
      <c r="B113" t="s">
        <v>741</v>
      </c>
      <c r="C113" t="s">
        <v>742</v>
      </c>
      <c r="D113" t="s">
        <v>743</v>
      </c>
      <c r="E113" s="5">
        <f>SUMIF(Commandes!$C:$C,$A113,Commandes!$F:$F)</f>
        <v>0</v>
      </c>
      <c r="F113" t="str">
        <f>_xlfn.XLOOKUP(E113/10,'Niveau fidélité'!$B:$B,'Niveau fidélité'!$A:$A,"-",-1)</f>
        <v>-</v>
      </c>
      <c r="H113" t="str">
        <f>IF((E113/10)&gt;='Niveau fidélité'!$B$2,'Niveau fidélité'!$A$2, IF((E113/10)&gt;='Niveau fidélité'!$B$3,'Niveau fidélité'!$A$3, IF((E113/10)&gt;='Niveau fidélité'!$B$4,'Niveau fidélité'!$A$4,IF((E113/10)&gt;='Niveau fidélité'!$B$5,'Niveau fidélité'!$A$5,"-"))))</f>
        <v>-</v>
      </c>
    </row>
    <row r="114" spans="1:8" x14ac:dyDescent="0.2">
      <c r="A114" t="s">
        <v>744</v>
      </c>
      <c r="B114" t="s">
        <v>745</v>
      </c>
      <c r="C114" t="s">
        <v>746</v>
      </c>
      <c r="D114" t="s">
        <v>747</v>
      </c>
      <c r="E114" s="5">
        <f>SUMIF(Commandes!$C:$C,$A114,Commandes!$F:$F)</f>
        <v>1116.16545</v>
      </c>
      <c r="F114" t="str">
        <f>_xlfn.XLOOKUP(E114/10,'Niveau fidélité'!$B:$B,'Niveau fidélité'!$A:$A,"-",-1)</f>
        <v>Silver</v>
      </c>
      <c r="H114" t="str">
        <f>IF((E114/10)&gt;='Niveau fidélité'!$B$2,'Niveau fidélité'!$A$2, IF((E114/10)&gt;='Niveau fidélité'!$B$3,'Niveau fidélité'!$A$3, IF((E114/10)&gt;='Niveau fidélité'!$B$4,'Niveau fidélité'!$A$4,IF((E114/10)&gt;='Niveau fidélité'!$B$5,'Niveau fidélité'!$A$5,"-"))))</f>
        <v>Silver</v>
      </c>
    </row>
    <row r="115" spans="1:8" x14ac:dyDescent="0.2">
      <c r="A115" t="s">
        <v>748</v>
      </c>
      <c r="B115" t="s">
        <v>749</v>
      </c>
      <c r="C115" t="s">
        <v>750</v>
      </c>
      <c r="D115" t="s">
        <v>751</v>
      </c>
      <c r="E115" s="5">
        <f>SUMIF(Commandes!$C:$C,$A115,Commandes!$F:$F)</f>
        <v>251.35669999999999</v>
      </c>
      <c r="F115" t="str">
        <f>_xlfn.XLOOKUP(E115/10,'Niveau fidélité'!$B:$B,'Niveau fidélité'!$A:$A,"-",-1)</f>
        <v>-</v>
      </c>
      <c r="H115" t="str">
        <f>IF((E115/10)&gt;='Niveau fidélité'!$B$2,'Niveau fidélité'!$A$2, IF((E115/10)&gt;='Niveau fidélité'!$B$3,'Niveau fidélité'!$A$3, IF((E115/10)&gt;='Niveau fidélité'!$B$4,'Niveau fidélité'!$A$4,IF((E115/10)&gt;='Niveau fidélité'!$B$5,'Niveau fidélité'!$A$5,"-"))))</f>
        <v>-</v>
      </c>
    </row>
    <row r="116" spans="1:8" x14ac:dyDescent="0.2">
      <c r="A116" t="s">
        <v>752</v>
      </c>
      <c r="B116" t="s">
        <v>753</v>
      </c>
      <c r="C116" t="s">
        <v>754</v>
      </c>
      <c r="D116" t="s">
        <v>755</v>
      </c>
      <c r="E116" s="5">
        <f>SUMIF(Commandes!$C:$C,$A116,Commandes!$F:$F)</f>
        <v>939.7183</v>
      </c>
      <c r="F116" t="str">
        <f>_xlfn.XLOOKUP(E116/10,'Niveau fidélité'!$B:$B,'Niveau fidélité'!$A:$A,"-",-1)</f>
        <v>Bronze</v>
      </c>
      <c r="H116" t="str">
        <f>IF((E116/10)&gt;='Niveau fidélité'!$B$2,'Niveau fidélité'!$A$2, IF((E116/10)&gt;='Niveau fidélité'!$B$3,'Niveau fidélité'!$A$3, IF((E116/10)&gt;='Niveau fidélité'!$B$4,'Niveau fidélité'!$A$4,IF((E116/10)&gt;='Niveau fidélité'!$B$5,'Niveau fidélité'!$A$5,"-"))))</f>
        <v>Bronze</v>
      </c>
    </row>
    <row r="117" spans="1:8" x14ac:dyDescent="0.2">
      <c r="A117" t="s">
        <v>756</v>
      </c>
      <c r="B117" t="s">
        <v>757</v>
      </c>
      <c r="C117" t="s">
        <v>758</v>
      </c>
      <c r="D117" t="s">
        <v>759</v>
      </c>
      <c r="E117" s="5">
        <f>SUMIF(Commandes!$C:$C,$A117,Commandes!$F:$F)</f>
        <v>1908.2411499999998</v>
      </c>
      <c r="F117" t="str">
        <f>_xlfn.XLOOKUP(E117/10,'Niveau fidélité'!$B:$B,'Niveau fidélité'!$A:$A,"-",-1)</f>
        <v>Gold</v>
      </c>
      <c r="H117" t="str">
        <f>IF((E117/10)&gt;='Niveau fidélité'!$B$2,'Niveau fidélité'!$A$2, IF((E117/10)&gt;='Niveau fidélité'!$B$3,'Niveau fidélité'!$A$3, IF((E117/10)&gt;='Niveau fidélité'!$B$4,'Niveau fidélité'!$A$4,IF((E117/10)&gt;='Niveau fidélité'!$B$5,'Niveau fidélité'!$A$5,"-"))))</f>
        <v>Gold</v>
      </c>
    </row>
    <row r="118" spans="1:8" x14ac:dyDescent="0.2">
      <c r="A118" t="s">
        <v>760</v>
      </c>
      <c r="B118" t="s">
        <v>761</v>
      </c>
      <c r="C118" t="s">
        <v>762</v>
      </c>
      <c r="D118" t="s">
        <v>763</v>
      </c>
      <c r="E118" s="5">
        <f>SUMIF(Commandes!$C:$C,$A118,Commandes!$F:$F)</f>
        <v>406.46149000000003</v>
      </c>
      <c r="F118" t="str">
        <f>_xlfn.XLOOKUP(E118/10,'Niveau fidélité'!$B:$B,'Niveau fidélité'!$A:$A,"-",-1)</f>
        <v>-</v>
      </c>
      <c r="H118" t="str">
        <f>IF((E118/10)&gt;='Niveau fidélité'!$B$2,'Niveau fidélité'!$A$2, IF((E118/10)&gt;='Niveau fidélité'!$B$3,'Niveau fidélité'!$A$3, IF((E118/10)&gt;='Niveau fidélité'!$B$4,'Niveau fidélité'!$A$4,IF((E118/10)&gt;='Niveau fidélité'!$B$5,'Niveau fidélité'!$A$5,"-"))))</f>
        <v>-</v>
      </c>
    </row>
    <row r="119" spans="1:8" x14ac:dyDescent="0.2">
      <c r="A119" t="s">
        <v>764</v>
      </c>
      <c r="B119" t="s">
        <v>765</v>
      </c>
      <c r="C119" t="s">
        <v>766</v>
      </c>
      <c r="D119" t="s">
        <v>767</v>
      </c>
      <c r="E119" s="5">
        <f>SUMIF(Commandes!$C:$C,$A119,Commandes!$F:$F)</f>
        <v>145.17692</v>
      </c>
      <c r="F119" t="str">
        <f>_xlfn.XLOOKUP(E119/10,'Niveau fidélité'!$B:$B,'Niveau fidélité'!$A:$A,"-",-1)</f>
        <v>-</v>
      </c>
      <c r="H119" t="str">
        <f>IF((E119/10)&gt;='Niveau fidélité'!$B$2,'Niveau fidélité'!$A$2, IF((E119/10)&gt;='Niveau fidélité'!$B$3,'Niveau fidélité'!$A$3, IF((E119/10)&gt;='Niveau fidélité'!$B$4,'Niveau fidélité'!$A$4,IF((E119/10)&gt;='Niveau fidélité'!$B$5,'Niveau fidélité'!$A$5,"-"))))</f>
        <v>-</v>
      </c>
    </row>
    <row r="120" spans="1:8" x14ac:dyDescent="0.2">
      <c r="A120" t="s">
        <v>768</v>
      </c>
      <c r="B120" t="s">
        <v>769</v>
      </c>
      <c r="C120" t="s">
        <v>770</v>
      </c>
      <c r="D120" t="s">
        <v>771</v>
      </c>
      <c r="E120" s="5">
        <f>SUMIF(Commandes!$C:$C,$A120,Commandes!$F:$F)</f>
        <v>26.84</v>
      </c>
      <c r="F120" t="str">
        <f>_xlfn.XLOOKUP(E120/10,'Niveau fidélité'!$B:$B,'Niveau fidélité'!$A:$A,"-",-1)</f>
        <v>-</v>
      </c>
      <c r="H120" t="str">
        <f>IF((E120/10)&gt;='Niveau fidélité'!$B$2,'Niveau fidélité'!$A$2, IF((E120/10)&gt;='Niveau fidélité'!$B$3,'Niveau fidélité'!$A$3, IF((E120/10)&gt;='Niveau fidélité'!$B$4,'Niveau fidélité'!$A$4,IF((E120/10)&gt;='Niveau fidélité'!$B$5,'Niveau fidélité'!$A$5,"-"))))</f>
        <v>-</v>
      </c>
    </row>
    <row r="121" spans="1:8" x14ac:dyDescent="0.2">
      <c r="A121" t="s">
        <v>772</v>
      </c>
      <c r="B121" t="s">
        <v>773</v>
      </c>
      <c r="C121" t="s">
        <v>774</v>
      </c>
      <c r="D121" t="s">
        <v>775</v>
      </c>
      <c r="E121" s="5">
        <f>SUMIF(Commandes!$C:$C,$A121,Commandes!$F:$F)</f>
        <v>178.452</v>
      </c>
      <c r="F121" t="str">
        <f>_xlfn.XLOOKUP(E121/10,'Niveau fidélité'!$B:$B,'Niveau fidélité'!$A:$A,"-",-1)</f>
        <v>-</v>
      </c>
      <c r="H121" t="str">
        <f>IF((E121/10)&gt;='Niveau fidélité'!$B$2,'Niveau fidélité'!$A$2, IF((E121/10)&gt;='Niveau fidélité'!$B$3,'Niveau fidélité'!$A$3, IF((E121/10)&gt;='Niveau fidélité'!$B$4,'Niveau fidélité'!$A$4,IF((E121/10)&gt;='Niveau fidélité'!$B$5,'Niveau fidélité'!$A$5,"-"))))</f>
        <v>-</v>
      </c>
    </row>
    <row r="122" spans="1:8" x14ac:dyDescent="0.2">
      <c r="A122" t="s">
        <v>776</v>
      </c>
      <c r="B122" t="s">
        <v>777</v>
      </c>
      <c r="C122" t="s">
        <v>778</v>
      </c>
      <c r="D122" t="s">
        <v>779</v>
      </c>
      <c r="E122" s="5">
        <f>SUMIF(Commandes!$C:$C,$A122,Commandes!$F:$F)</f>
        <v>0</v>
      </c>
      <c r="F122" t="str">
        <f>_xlfn.XLOOKUP(E122/10,'Niveau fidélité'!$B:$B,'Niveau fidélité'!$A:$A,"-",-1)</f>
        <v>-</v>
      </c>
      <c r="H122" t="str">
        <f>IF((E122/10)&gt;='Niveau fidélité'!$B$2,'Niveau fidélité'!$A$2, IF((E122/10)&gt;='Niveau fidélité'!$B$3,'Niveau fidélité'!$A$3, IF((E122/10)&gt;='Niveau fidélité'!$B$4,'Niveau fidélité'!$A$4,IF((E122/10)&gt;='Niveau fidélité'!$B$5,'Niveau fidélité'!$A$5,"-"))))</f>
        <v>-</v>
      </c>
    </row>
    <row r="123" spans="1:8" x14ac:dyDescent="0.2">
      <c r="A123" t="s">
        <v>780</v>
      </c>
      <c r="B123" t="s">
        <v>781</v>
      </c>
      <c r="C123" t="s">
        <v>782</v>
      </c>
      <c r="D123" t="s">
        <v>783</v>
      </c>
      <c r="E123" s="5">
        <f>SUMIF(Commandes!$C:$C,$A123,Commandes!$F:$F)</f>
        <v>676.95280000000002</v>
      </c>
      <c r="F123" t="str">
        <f>_xlfn.XLOOKUP(E123/10,'Niveau fidélité'!$B:$B,'Niveau fidélité'!$A:$A,"-",-1)</f>
        <v>Bronze</v>
      </c>
      <c r="H123" t="str">
        <f>IF((E123/10)&gt;='Niveau fidélité'!$B$2,'Niveau fidélité'!$A$2, IF((E123/10)&gt;='Niveau fidélité'!$B$3,'Niveau fidélité'!$A$3, IF((E123/10)&gt;='Niveau fidélité'!$B$4,'Niveau fidélité'!$A$4,IF((E123/10)&gt;='Niveau fidélité'!$B$5,'Niveau fidélité'!$A$5,"-"))))</f>
        <v>Bronze</v>
      </c>
    </row>
    <row r="124" spans="1:8" x14ac:dyDescent="0.2">
      <c r="A124" t="s">
        <v>784</v>
      </c>
      <c r="B124" t="s">
        <v>785</v>
      </c>
      <c r="C124" t="s">
        <v>786</v>
      </c>
      <c r="D124" t="s">
        <v>787</v>
      </c>
      <c r="E124" s="5">
        <f>SUMIF(Commandes!$C:$C,$A124,Commandes!$F:$F)</f>
        <v>522.82299999999998</v>
      </c>
      <c r="F124" t="str">
        <f>_xlfn.XLOOKUP(E124/10,'Niveau fidélité'!$B:$B,'Niveau fidélité'!$A:$A,"-",-1)</f>
        <v>Bronze</v>
      </c>
      <c r="H124" t="str">
        <f>IF((E124/10)&gt;='Niveau fidélité'!$B$2,'Niveau fidélité'!$A$2, IF((E124/10)&gt;='Niveau fidélité'!$B$3,'Niveau fidélité'!$A$3, IF((E124/10)&gt;='Niveau fidélité'!$B$4,'Niveau fidélité'!$A$4,IF((E124/10)&gt;='Niveau fidélité'!$B$5,'Niveau fidélité'!$A$5,"-"))))</f>
        <v>Bronze</v>
      </c>
    </row>
    <row r="125" spans="1:8" x14ac:dyDescent="0.2">
      <c r="A125" t="s">
        <v>788</v>
      </c>
      <c r="B125" t="s">
        <v>789</v>
      </c>
      <c r="C125" t="s">
        <v>790</v>
      </c>
      <c r="D125" t="s">
        <v>791</v>
      </c>
      <c r="E125" s="5">
        <f>SUMIF(Commandes!$C:$C,$A125,Commandes!$F:$F)</f>
        <v>0</v>
      </c>
      <c r="F125" t="str">
        <f>_xlfn.XLOOKUP(E125/10,'Niveau fidélité'!$B:$B,'Niveau fidélité'!$A:$A,"-",-1)</f>
        <v>-</v>
      </c>
      <c r="H125" t="str">
        <f>IF((E125/10)&gt;='Niveau fidélité'!$B$2,'Niveau fidélité'!$A$2, IF((E125/10)&gt;='Niveau fidélité'!$B$3,'Niveau fidélité'!$A$3, IF((E125/10)&gt;='Niveau fidélité'!$B$4,'Niveau fidélité'!$A$4,IF((E125/10)&gt;='Niveau fidélité'!$B$5,'Niveau fidélité'!$A$5,"-"))))</f>
        <v>-</v>
      </c>
    </row>
    <row r="126" spans="1:8" x14ac:dyDescent="0.2">
      <c r="A126" t="s">
        <v>792</v>
      </c>
      <c r="B126" t="s">
        <v>793</v>
      </c>
      <c r="C126" t="s">
        <v>794</v>
      </c>
      <c r="D126" t="s">
        <v>795</v>
      </c>
      <c r="E126" s="5">
        <f>SUMIF(Commandes!$C:$C,$A126,Commandes!$F:$F)</f>
        <v>0</v>
      </c>
      <c r="F126" t="str">
        <f>_xlfn.XLOOKUP(E126/10,'Niveau fidélité'!$B:$B,'Niveau fidélité'!$A:$A,"-",-1)</f>
        <v>-</v>
      </c>
      <c r="H126" t="str">
        <f>IF((E126/10)&gt;='Niveau fidélité'!$B$2,'Niveau fidélité'!$A$2, IF((E126/10)&gt;='Niveau fidélité'!$B$3,'Niveau fidélité'!$A$3, IF((E126/10)&gt;='Niveau fidélité'!$B$4,'Niveau fidélité'!$A$4,IF((E126/10)&gt;='Niveau fidélité'!$B$5,'Niveau fidélité'!$A$5,"-"))))</f>
        <v>-</v>
      </c>
    </row>
    <row r="127" spans="1:8" x14ac:dyDescent="0.2">
      <c r="A127" t="s">
        <v>796</v>
      </c>
      <c r="B127" t="s">
        <v>797</v>
      </c>
      <c r="C127" t="s">
        <v>798</v>
      </c>
      <c r="D127" t="s">
        <v>799</v>
      </c>
      <c r="E127" s="5">
        <f>SUMIF(Commandes!$C:$C,$A127,Commandes!$F:$F)</f>
        <v>233.47199999999998</v>
      </c>
      <c r="F127" t="str">
        <f>_xlfn.XLOOKUP(E127/10,'Niveau fidélité'!$B:$B,'Niveau fidélité'!$A:$A,"-",-1)</f>
        <v>-</v>
      </c>
      <c r="H127" t="str">
        <f>IF((E127/10)&gt;='Niveau fidélité'!$B$2,'Niveau fidélité'!$A$2, IF((E127/10)&gt;='Niveau fidélité'!$B$3,'Niveau fidélité'!$A$3, IF((E127/10)&gt;='Niveau fidélité'!$B$4,'Niveau fidélité'!$A$4,IF((E127/10)&gt;='Niveau fidélité'!$B$5,'Niveau fidélité'!$A$5,"-"))))</f>
        <v>-</v>
      </c>
    </row>
    <row r="128" spans="1:8" x14ac:dyDescent="0.2">
      <c r="A128" t="s">
        <v>800</v>
      </c>
      <c r="B128" t="s">
        <v>801</v>
      </c>
      <c r="C128" t="s">
        <v>802</v>
      </c>
      <c r="D128" t="s">
        <v>803</v>
      </c>
      <c r="E128" s="5">
        <f>SUMIF(Commandes!$C:$C,$A128,Commandes!$F:$F)</f>
        <v>967.62900000000002</v>
      </c>
      <c r="F128" t="str">
        <f>_xlfn.XLOOKUP(E128/10,'Niveau fidélité'!$B:$B,'Niveau fidélité'!$A:$A,"-",-1)</f>
        <v>Bronze</v>
      </c>
      <c r="H128" t="str">
        <f>IF((E128/10)&gt;='Niveau fidélité'!$B$2,'Niveau fidélité'!$A$2, IF((E128/10)&gt;='Niveau fidélité'!$B$3,'Niveau fidélité'!$A$3, IF((E128/10)&gt;='Niveau fidélité'!$B$4,'Niveau fidélité'!$A$4,IF((E128/10)&gt;='Niveau fidélité'!$B$5,'Niveau fidélité'!$A$5,"-"))))</f>
        <v>Bronze</v>
      </c>
    </row>
    <row r="129" spans="1:8" x14ac:dyDescent="0.2">
      <c r="A129" t="s">
        <v>804</v>
      </c>
      <c r="B129" t="s">
        <v>805</v>
      </c>
      <c r="C129" t="s">
        <v>806</v>
      </c>
      <c r="D129" t="s">
        <v>807</v>
      </c>
      <c r="E129" s="5">
        <f>SUMIF(Commandes!$C:$C,$A129,Commandes!$F:$F)</f>
        <v>0</v>
      </c>
      <c r="F129" t="str">
        <f>_xlfn.XLOOKUP(E129/10,'Niveau fidélité'!$B:$B,'Niveau fidélité'!$A:$A,"-",-1)</f>
        <v>-</v>
      </c>
      <c r="H129" t="str">
        <f>IF((E129/10)&gt;='Niveau fidélité'!$B$2,'Niveau fidélité'!$A$2, IF((E129/10)&gt;='Niveau fidélité'!$B$3,'Niveau fidélité'!$A$3, IF((E129/10)&gt;='Niveau fidélité'!$B$4,'Niveau fidélité'!$A$4,IF((E129/10)&gt;='Niveau fidélité'!$B$5,'Niveau fidélité'!$A$5,"-"))))</f>
        <v>-</v>
      </c>
    </row>
    <row r="130" spans="1:8" x14ac:dyDescent="0.2">
      <c r="A130" t="s">
        <v>808</v>
      </c>
      <c r="B130" t="s">
        <v>809</v>
      </c>
      <c r="C130" t="s">
        <v>810</v>
      </c>
      <c r="D130" t="s">
        <v>811</v>
      </c>
      <c r="E130" s="5">
        <f>SUMIF(Commandes!$C:$C,$A130,Commandes!$F:$F)</f>
        <v>197.4076</v>
      </c>
      <c r="F130" t="str">
        <f>_xlfn.XLOOKUP(E130/10,'Niveau fidélité'!$B:$B,'Niveau fidélité'!$A:$A,"-",-1)</f>
        <v>-</v>
      </c>
      <c r="H130" t="str">
        <f>IF((E130/10)&gt;='Niveau fidélité'!$B$2,'Niveau fidélité'!$A$2, IF((E130/10)&gt;='Niveau fidélité'!$B$3,'Niveau fidélité'!$A$3, IF((E130/10)&gt;='Niveau fidélité'!$B$4,'Niveau fidélité'!$A$4,IF((E130/10)&gt;='Niveau fidélité'!$B$5,'Niveau fidélité'!$A$5,"-"))))</f>
        <v>-</v>
      </c>
    </row>
    <row r="131" spans="1:8" x14ac:dyDescent="0.2">
      <c r="A131" t="s">
        <v>812</v>
      </c>
      <c r="B131" t="s">
        <v>813</v>
      </c>
      <c r="C131" t="s">
        <v>814</v>
      </c>
      <c r="D131" t="s">
        <v>815</v>
      </c>
      <c r="E131" s="5">
        <f>SUMIF(Commandes!$C:$C,$A131,Commandes!$F:$F)</f>
        <v>0</v>
      </c>
      <c r="F131" t="str">
        <f>_xlfn.XLOOKUP(E131/10,'Niveau fidélité'!$B:$B,'Niveau fidélité'!$A:$A,"-",-1)</f>
        <v>-</v>
      </c>
      <c r="H131" t="str">
        <f>IF((E131/10)&gt;='Niveau fidélité'!$B$2,'Niveau fidélité'!$A$2, IF((E131/10)&gt;='Niveau fidélité'!$B$3,'Niveau fidélité'!$A$3, IF((E131/10)&gt;='Niveau fidélité'!$B$4,'Niveau fidélité'!$A$4,IF((E131/10)&gt;='Niveau fidélité'!$B$5,'Niveau fidélité'!$A$5,"-"))))</f>
        <v>-</v>
      </c>
    </row>
    <row r="132" spans="1:8" x14ac:dyDescent="0.2">
      <c r="A132" t="s">
        <v>816</v>
      </c>
      <c r="B132" t="s">
        <v>817</v>
      </c>
      <c r="C132" t="s">
        <v>818</v>
      </c>
      <c r="D132" t="s">
        <v>819</v>
      </c>
      <c r="E132" s="5">
        <f>SUMIF(Commandes!$C:$C,$A132,Commandes!$F:$F)</f>
        <v>0</v>
      </c>
      <c r="F132" t="str">
        <f>_xlfn.XLOOKUP(E132/10,'Niveau fidélité'!$B:$B,'Niveau fidélité'!$A:$A,"-",-1)</f>
        <v>-</v>
      </c>
      <c r="H132" t="str">
        <f>IF((E132/10)&gt;='Niveau fidélité'!$B$2,'Niveau fidélité'!$A$2, IF((E132/10)&gt;='Niveau fidélité'!$B$3,'Niveau fidélité'!$A$3, IF((E132/10)&gt;='Niveau fidélité'!$B$4,'Niveau fidélité'!$A$4,IF((E132/10)&gt;='Niveau fidélité'!$B$5,'Niveau fidélité'!$A$5,"-"))))</f>
        <v>-</v>
      </c>
    </row>
    <row r="133" spans="1:8" x14ac:dyDescent="0.2">
      <c r="A133" t="s">
        <v>820</v>
      </c>
      <c r="B133" t="s">
        <v>821</v>
      </c>
      <c r="C133" t="s">
        <v>822</v>
      </c>
      <c r="D133" t="s">
        <v>823</v>
      </c>
      <c r="E133" s="5">
        <f>SUMIF(Commandes!$C:$C,$A133,Commandes!$F:$F)</f>
        <v>0</v>
      </c>
      <c r="F133" t="str">
        <f>_xlfn.XLOOKUP(E133/10,'Niveau fidélité'!$B:$B,'Niveau fidélité'!$A:$A,"-",-1)</f>
        <v>-</v>
      </c>
      <c r="H133" t="str">
        <f>IF((E133/10)&gt;='Niveau fidélité'!$B$2,'Niveau fidélité'!$A$2, IF((E133/10)&gt;='Niveau fidélité'!$B$3,'Niveau fidélité'!$A$3, IF((E133/10)&gt;='Niveau fidélité'!$B$4,'Niveau fidélité'!$A$4,IF((E133/10)&gt;='Niveau fidélité'!$B$5,'Niveau fidélité'!$A$5,"-"))))</f>
        <v>-</v>
      </c>
    </row>
    <row r="134" spans="1:8" x14ac:dyDescent="0.2">
      <c r="A134" t="s">
        <v>824</v>
      </c>
      <c r="B134" t="s">
        <v>825</v>
      </c>
      <c r="C134" t="s">
        <v>826</v>
      </c>
      <c r="D134" t="s">
        <v>827</v>
      </c>
      <c r="E134" s="5">
        <f>SUMIF(Commandes!$C:$C,$A134,Commandes!$F:$F)</f>
        <v>0</v>
      </c>
      <c r="F134" t="str">
        <f>_xlfn.XLOOKUP(E134/10,'Niveau fidélité'!$B:$B,'Niveau fidélité'!$A:$A,"-",-1)</f>
        <v>-</v>
      </c>
      <c r="H134" t="str">
        <f>IF((E134/10)&gt;='Niveau fidélité'!$B$2,'Niveau fidélité'!$A$2, IF((E134/10)&gt;='Niveau fidélité'!$B$3,'Niveau fidélité'!$A$3, IF((E134/10)&gt;='Niveau fidélité'!$B$4,'Niveau fidélité'!$A$4,IF((E134/10)&gt;='Niveau fidélité'!$B$5,'Niveau fidélité'!$A$5,"-"))))</f>
        <v>-</v>
      </c>
    </row>
    <row r="135" spans="1:8" x14ac:dyDescent="0.2">
      <c r="A135" t="s">
        <v>828</v>
      </c>
      <c r="B135" t="s">
        <v>829</v>
      </c>
      <c r="C135" t="s">
        <v>830</v>
      </c>
      <c r="D135" t="s">
        <v>831</v>
      </c>
      <c r="E135" s="5">
        <f>SUMIF(Commandes!$C:$C,$A135,Commandes!$F:$F)</f>
        <v>304.73591999999996</v>
      </c>
      <c r="F135" t="str">
        <f>_xlfn.XLOOKUP(E135/10,'Niveau fidélité'!$B:$B,'Niveau fidélité'!$A:$A,"-",-1)</f>
        <v>-</v>
      </c>
      <c r="H135" t="str">
        <f>IF((E135/10)&gt;='Niveau fidélité'!$B$2,'Niveau fidélité'!$A$2, IF((E135/10)&gt;='Niveau fidélité'!$B$3,'Niveau fidélité'!$A$3, IF((E135/10)&gt;='Niveau fidélité'!$B$4,'Niveau fidélité'!$A$4,IF((E135/10)&gt;='Niveau fidélité'!$B$5,'Niveau fidélité'!$A$5,"-"))))</f>
        <v>-</v>
      </c>
    </row>
    <row r="136" spans="1:8" x14ac:dyDescent="0.2">
      <c r="A136" t="s">
        <v>832</v>
      </c>
      <c r="B136" t="s">
        <v>833</v>
      </c>
      <c r="C136" t="s">
        <v>834</v>
      </c>
      <c r="D136" t="s">
        <v>835</v>
      </c>
      <c r="E136" s="5">
        <f>SUMIF(Commandes!$C:$C,$A136,Commandes!$F:$F)</f>
        <v>399.91560000000004</v>
      </c>
      <c r="F136" t="str">
        <f>_xlfn.XLOOKUP(E136/10,'Niveau fidélité'!$B:$B,'Niveau fidélité'!$A:$A,"-",-1)</f>
        <v>-</v>
      </c>
      <c r="H136" t="str">
        <f>IF((E136/10)&gt;='Niveau fidélité'!$B$2,'Niveau fidélité'!$A$2, IF((E136/10)&gt;='Niveau fidélité'!$B$3,'Niveau fidélité'!$A$3, IF((E136/10)&gt;='Niveau fidélité'!$B$4,'Niveau fidélité'!$A$4,IF((E136/10)&gt;='Niveau fidélité'!$B$5,'Niveau fidélité'!$A$5,"-"))))</f>
        <v>-</v>
      </c>
    </row>
    <row r="137" spans="1:8" x14ac:dyDescent="0.2">
      <c r="A137" t="s">
        <v>836</v>
      </c>
      <c r="B137" t="s">
        <v>837</v>
      </c>
      <c r="C137" t="s">
        <v>838</v>
      </c>
      <c r="D137" t="s">
        <v>839</v>
      </c>
      <c r="E137" s="5">
        <f>SUMIF(Commandes!$C:$C,$A137,Commandes!$F:$F)</f>
        <v>770.60049000000004</v>
      </c>
      <c r="F137" t="str">
        <f>_xlfn.XLOOKUP(E137/10,'Niveau fidélité'!$B:$B,'Niveau fidélité'!$A:$A,"-",-1)</f>
        <v>Bronze</v>
      </c>
      <c r="H137" t="str">
        <f>IF((E137/10)&gt;='Niveau fidélité'!$B$2,'Niveau fidélité'!$A$2, IF((E137/10)&gt;='Niveau fidélité'!$B$3,'Niveau fidélité'!$A$3, IF((E137/10)&gt;='Niveau fidélité'!$B$4,'Niveau fidélité'!$A$4,IF((E137/10)&gt;='Niveau fidélité'!$B$5,'Niveau fidélité'!$A$5,"-"))))</f>
        <v>Bronze</v>
      </c>
    </row>
    <row r="138" spans="1:8" x14ac:dyDescent="0.2">
      <c r="A138" t="s">
        <v>840</v>
      </c>
      <c r="B138" t="s">
        <v>841</v>
      </c>
      <c r="C138" t="s">
        <v>842</v>
      </c>
      <c r="D138" t="s">
        <v>843</v>
      </c>
      <c r="E138" s="5">
        <f>SUMIF(Commandes!$C:$C,$A138,Commandes!$F:$F)</f>
        <v>0</v>
      </c>
      <c r="F138" t="str">
        <f>_xlfn.XLOOKUP(E138/10,'Niveau fidélité'!$B:$B,'Niveau fidélité'!$A:$A,"-",-1)</f>
        <v>-</v>
      </c>
      <c r="H138" t="str">
        <f>IF((E138/10)&gt;='Niveau fidélité'!$B$2,'Niveau fidélité'!$A$2, IF((E138/10)&gt;='Niveau fidélité'!$B$3,'Niveau fidélité'!$A$3, IF((E138/10)&gt;='Niveau fidélité'!$B$4,'Niveau fidélité'!$A$4,IF((E138/10)&gt;='Niveau fidélité'!$B$5,'Niveau fidélité'!$A$5,"-"))))</f>
        <v>-</v>
      </c>
    </row>
    <row r="139" spans="1:8" x14ac:dyDescent="0.2">
      <c r="A139" t="s">
        <v>844</v>
      </c>
      <c r="B139" t="s">
        <v>845</v>
      </c>
      <c r="C139" t="s">
        <v>846</v>
      </c>
      <c r="D139" t="s">
        <v>847</v>
      </c>
      <c r="E139" s="5">
        <f>SUMIF(Commandes!$C:$C,$A139,Commandes!$F:$F)</f>
        <v>0</v>
      </c>
      <c r="F139" t="str">
        <f>_xlfn.XLOOKUP(E139/10,'Niveau fidélité'!$B:$B,'Niveau fidélité'!$A:$A,"-",-1)</f>
        <v>-</v>
      </c>
      <c r="H139" t="str">
        <f>IF((E139/10)&gt;='Niveau fidélité'!$B$2,'Niveau fidélité'!$A$2, IF((E139/10)&gt;='Niveau fidélité'!$B$3,'Niveau fidélité'!$A$3, IF((E139/10)&gt;='Niveau fidélité'!$B$4,'Niveau fidélité'!$A$4,IF((E139/10)&gt;='Niveau fidélité'!$B$5,'Niveau fidélité'!$A$5,"-"))))</f>
        <v>-</v>
      </c>
    </row>
    <row r="140" spans="1:8" x14ac:dyDescent="0.2">
      <c r="A140" t="s">
        <v>848</v>
      </c>
      <c r="B140" t="s">
        <v>849</v>
      </c>
      <c r="C140" t="s">
        <v>850</v>
      </c>
      <c r="D140" t="s">
        <v>851</v>
      </c>
      <c r="E140" s="5">
        <f>SUMIF(Commandes!$C:$C,$A140,Commandes!$F:$F)</f>
        <v>0</v>
      </c>
      <c r="F140" t="str">
        <f>_xlfn.XLOOKUP(E140/10,'Niveau fidélité'!$B:$B,'Niveau fidélité'!$A:$A,"-",-1)</f>
        <v>-</v>
      </c>
      <c r="H140" t="str">
        <f>IF((E140/10)&gt;='Niveau fidélité'!$B$2,'Niveau fidélité'!$A$2, IF((E140/10)&gt;='Niveau fidélité'!$B$3,'Niveau fidélité'!$A$3, IF((E140/10)&gt;='Niveau fidélité'!$B$4,'Niveau fidélité'!$A$4,IF((E140/10)&gt;='Niveau fidélité'!$B$5,'Niveau fidélité'!$A$5,"-"))))</f>
        <v>-</v>
      </c>
    </row>
    <row r="141" spans="1:8" x14ac:dyDescent="0.2">
      <c r="A141" t="s">
        <v>852</v>
      </c>
      <c r="B141" t="s">
        <v>853</v>
      </c>
      <c r="C141" t="s">
        <v>854</v>
      </c>
      <c r="D141" t="s">
        <v>855</v>
      </c>
      <c r="E141" s="5">
        <f>SUMIF(Commandes!$C:$C,$A141,Commandes!$F:$F)</f>
        <v>0</v>
      </c>
      <c r="F141" t="str">
        <f>_xlfn.XLOOKUP(E141/10,'Niveau fidélité'!$B:$B,'Niveau fidélité'!$A:$A,"-",-1)</f>
        <v>-</v>
      </c>
      <c r="H141" t="str">
        <f>IF((E141/10)&gt;='Niveau fidélité'!$B$2,'Niveau fidélité'!$A$2, IF((E141/10)&gt;='Niveau fidélité'!$B$3,'Niveau fidélité'!$A$3, IF((E141/10)&gt;='Niveau fidélité'!$B$4,'Niveau fidélité'!$A$4,IF((E141/10)&gt;='Niveau fidélité'!$B$5,'Niveau fidélité'!$A$5,"-"))))</f>
        <v>-</v>
      </c>
    </row>
    <row r="142" spans="1:8" x14ac:dyDescent="0.2">
      <c r="A142" t="s">
        <v>856</v>
      </c>
      <c r="B142" t="s">
        <v>857</v>
      </c>
      <c r="C142" t="s">
        <v>858</v>
      </c>
      <c r="D142" t="s">
        <v>859</v>
      </c>
      <c r="E142" s="5">
        <f>SUMIF(Commandes!$C:$C,$A142,Commandes!$F:$F)</f>
        <v>163.36701999999997</v>
      </c>
      <c r="F142" t="str">
        <f>_xlfn.XLOOKUP(E142/10,'Niveau fidélité'!$B:$B,'Niveau fidélité'!$A:$A,"-",-1)</f>
        <v>-</v>
      </c>
      <c r="H142" t="str">
        <f>IF((E142/10)&gt;='Niveau fidélité'!$B$2,'Niveau fidélité'!$A$2, IF((E142/10)&gt;='Niveau fidélité'!$B$3,'Niveau fidélité'!$A$3, IF((E142/10)&gt;='Niveau fidélité'!$B$4,'Niveau fidélité'!$A$4,IF((E142/10)&gt;='Niveau fidélité'!$B$5,'Niveau fidélité'!$A$5,"-"))))</f>
        <v>-</v>
      </c>
    </row>
    <row r="143" spans="1:8" x14ac:dyDescent="0.2">
      <c r="A143" t="s">
        <v>860</v>
      </c>
      <c r="B143" t="s">
        <v>861</v>
      </c>
      <c r="C143" t="s">
        <v>862</v>
      </c>
      <c r="D143" t="s">
        <v>863</v>
      </c>
      <c r="E143" s="5">
        <f>SUMIF(Commandes!$C:$C,$A143,Commandes!$F:$F)</f>
        <v>16.88</v>
      </c>
      <c r="F143" t="str">
        <f>_xlfn.XLOOKUP(E143/10,'Niveau fidélité'!$B:$B,'Niveau fidélité'!$A:$A,"-",-1)</f>
        <v>-</v>
      </c>
      <c r="H143" t="str">
        <f>IF((E143/10)&gt;='Niveau fidélité'!$B$2,'Niveau fidélité'!$A$2, IF((E143/10)&gt;='Niveau fidélité'!$B$3,'Niveau fidélité'!$A$3, IF((E143/10)&gt;='Niveau fidélité'!$B$4,'Niveau fidélité'!$A$4,IF((E143/10)&gt;='Niveau fidélité'!$B$5,'Niveau fidélité'!$A$5,"-"))))</f>
        <v>-</v>
      </c>
    </row>
    <row r="144" spans="1:8" x14ac:dyDescent="0.2">
      <c r="A144" t="s">
        <v>864</v>
      </c>
      <c r="B144" t="s">
        <v>865</v>
      </c>
      <c r="C144" t="s">
        <v>866</v>
      </c>
      <c r="D144" t="s">
        <v>867</v>
      </c>
      <c r="E144" s="5">
        <f>SUMIF(Commandes!$C:$C,$A144,Commandes!$F:$F)</f>
        <v>0</v>
      </c>
      <c r="F144" t="str">
        <f>_xlfn.XLOOKUP(E144/10,'Niveau fidélité'!$B:$B,'Niveau fidélité'!$A:$A,"-",-1)</f>
        <v>-</v>
      </c>
      <c r="H144" t="str">
        <f>IF((E144/10)&gt;='Niveau fidélité'!$B$2,'Niveau fidélité'!$A$2, IF((E144/10)&gt;='Niveau fidélité'!$B$3,'Niveau fidélité'!$A$3, IF((E144/10)&gt;='Niveau fidélité'!$B$4,'Niveau fidélité'!$A$4,IF((E144/10)&gt;='Niveau fidélité'!$B$5,'Niveau fidélité'!$A$5,"-"))))</f>
        <v>-</v>
      </c>
    </row>
    <row r="145" spans="1:8" x14ac:dyDescent="0.2">
      <c r="A145" t="s">
        <v>868</v>
      </c>
      <c r="B145" t="s">
        <v>869</v>
      </c>
      <c r="C145" t="s">
        <v>870</v>
      </c>
      <c r="D145" t="s">
        <v>831</v>
      </c>
      <c r="E145" s="5">
        <f>SUMIF(Commandes!$C:$C,$A145,Commandes!$F:$F)</f>
        <v>0</v>
      </c>
      <c r="F145" t="str">
        <f>_xlfn.XLOOKUP(E145/10,'Niveau fidélité'!$B:$B,'Niveau fidélité'!$A:$A,"-",-1)</f>
        <v>-</v>
      </c>
      <c r="H145" t="str">
        <f>IF((E145/10)&gt;='Niveau fidélité'!$B$2,'Niveau fidélité'!$A$2, IF((E145/10)&gt;='Niveau fidélité'!$B$3,'Niveau fidélité'!$A$3, IF((E145/10)&gt;='Niveau fidélité'!$B$4,'Niveau fidélité'!$A$4,IF((E145/10)&gt;='Niveau fidélité'!$B$5,'Niveau fidélité'!$A$5,"-"))))</f>
        <v>-</v>
      </c>
    </row>
    <row r="146" spans="1:8" x14ac:dyDescent="0.2">
      <c r="A146" t="s">
        <v>871</v>
      </c>
      <c r="B146" t="s">
        <v>872</v>
      </c>
      <c r="C146" t="s">
        <v>873</v>
      </c>
      <c r="D146" t="s">
        <v>874</v>
      </c>
      <c r="E146" s="5">
        <f>SUMIF(Commandes!$C:$C,$A146,Commandes!$F:$F)</f>
        <v>1334.8968699999998</v>
      </c>
      <c r="F146" t="str">
        <f>_xlfn.XLOOKUP(E146/10,'Niveau fidélité'!$B:$B,'Niveau fidélité'!$A:$A,"-",-1)</f>
        <v>Silver</v>
      </c>
      <c r="H146" t="str">
        <f>IF((E146/10)&gt;='Niveau fidélité'!$B$2,'Niveau fidélité'!$A$2, IF((E146/10)&gt;='Niveau fidélité'!$B$3,'Niveau fidélité'!$A$3, IF((E146/10)&gt;='Niveau fidélité'!$B$4,'Niveau fidélité'!$A$4,IF((E146/10)&gt;='Niveau fidélité'!$B$5,'Niveau fidélité'!$A$5,"-"))))</f>
        <v>Silver</v>
      </c>
    </row>
    <row r="147" spans="1:8" x14ac:dyDescent="0.2">
      <c r="A147" t="s">
        <v>875</v>
      </c>
      <c r="B147" t="s">
        <v>876</v>
      </c>
      <c r="C147" t="s">
        <v>877</v>
      </c>
      <c r="D147" t="s">
        <v>878</v>
      </c>
      <c r="E147" s="5">
        <f>SUMIF(Commandes!$C:$C,$A147,Commandes!$F:$F)</f>
        <v>93.620699999999985</v>
      </c>
      <c r="F147" t="str">
        <f>_xlfn.XLOOKUP(E147/10,'Niveau fidélité'!$B:$B,'Niveau fidélité'!$A:$A,"-",-1)</f>
        <v>-</v>
      </c>
      <c r="H147" t="str">
        <f>IF((E147/10)&gt;='Niveau fidélité'!$B$2,'Niveau fidélité'!$A$2, IF((E147/10)&gt;='Niveau fidélité'!$B$3,'Niveau fidélité'!$A$3, IF((E147/10)&gt;='Niveau fidélité'!$B$4,'Niveau fidélité'!$A$4,IF((E147/10)&gt;='Niveau fidélité'!$B$5,'Niveau fidélité'!$A$5,"-"))))</f>
        <v>-</v>
      </c>
    </row>
    <row r="148" spans="1:8" x14ac:dyDescent="0.2">
      <c r="A148" t="s">
        <v>879</v>
      </c>
      <c r="B148" t="s">
        <v>880</v>
      </c>
      <c r="C148" t="s">
        <v>881</v>
      </c>
      <c r="D148" t="s">
        <v>882</v>
      </c>
      <c r="E148" s="5">
        <f>SUMIF(Commandes!$C:$C,$A148,Commandes!$F:$F)</f>
        <v>0</v>
      </c>
      <c r="F148" t="str">
        <f>_xlfn.XLOOKUP(E148/10,'Niveau fidélité'!$B:$B,'Niveau fidélité'!$A:$A,"-",-1)</f>
        <v>-</v>
      </c>
      <c r="H148" t="str">
        <f>IF((E148/10)&gt;='Niveau fidélité'!$B$2,'Niveau fidélité'!$A$2, IF((E148/10)&gt;='Niveau fidélité'!$B$3,'Niveau fidélité'!$A$3, IF((E148/10)&gt;='Niveau fidélité'!$B$4,'Niveau fidélité'!$A$4,IF((E148/10)&gt;='Niveau fidélité'!$B$5,'Niveau fidélité'!$A$5,"-"))))</f>
        <v>-</v>
      </c>
    </row>
    <row r="149" spans="1:8" x14ac:dyDescent="0.2">
      <c r="A149" t="s">
        <v>883</v>
      </c>
      <c r="B149" t="s">
        <v>884</v>
      </c>
      <c r="C149" t="s">
        <v>885</v>
      </c>
      <c r="D149" t="s">
        <v>459</v>
      </c>
      <c r="E149" s="5">
        <f>SUMIF(Commandes!$C:$C,$A149,Commandes!$F:$F)</f>
        <v>0</v>
      </c>
      <c r="F149" t="str">
        <f>_xlfn.XLOOKUP(E149/10,'Niveau fidélité'!$B:$B,'Niveau fidélité'!$A:$A,"-",-1)</f>
        <v>-</v>
      </c>
      <c r="H149" t="str">
        <f>IF((E149/10)&gt;='Niveau fidélité'!$B$2,'Niveau fidélité'!$A$2, IF((E149/10)&gt;='Niveau fidélité'!$B$3,'Niveau fidélité'!$A$3, IF((E149/10)&gt;='Niveau fidélité'!$B$4,'Niveau fidélité'!$A$4,IF((E149/10)&gt;='Niveau fidélité'!$B$5,'Niveau fidélité'!$A$5,"-"))))</f>
        <v>-</v>
      </c>
    </row>
    <row r="150" spans="1:8" x14ac:dyDescent="0.2">
      <c r="A150" t="s">
        <v>886</v>
      </c>
      <c r="B150" t="s">
        <v>887</v>
      </c>
      <c r="C150" t="s">
        <v>888</v>
      </c>
      <c r="D150" t="s">
        <v>889</v>
      </c>
      <c r="E150" s="5">
        <f>SUMIF(Commandes!$C:$C,$A150,Commandes!$F:$F)</f>
        <v>0</v>
      </c>
      <c r="F150" t="str">
        <f>_xlfn.XLOOKUP(E150/10,'Niveau fidélité'!$B:$B,'Niveau fidélité'!$A:$A,"-",-1)</f>
        <v>-</v>
      </c>
      <c r="H150" t="str">
        <f>IF((E150/10)&gt;='Niveau fidélité'!$B$2,'Niveau fidélité'!$A$2, IF((E150/10)&gt;='Niveau fidélité'!$B$3,'Niveau fidélité'!$A$3, IF((E150/10)&gt;='Niveau fidélité'!$B$4,'Niveau fidélité'!$A$4,IF((E150/10)&gt;='Niveau fidélité'!$B$5,'Niveau fidélité'!$A$5,"-"))))</f>
        <v>-</v>
      </c>
    </row>
    <row r="151" spans="1:8" x14ac:dyDescent="0.2">
      <c r="A151" t="s">
        <v>890</v>
      </c>
      <c r="B151" t="s">
        <v>891</v>
      </c>
      <c r="C151" t="s">
        <v>892</v>
      </c>
      <c r="D151" t="s">
        <v>893</v>
      </c>
      <c r="E151" s="5">
        <f>SUMIF(Commandes!$C:$C,$A151,Commandes!$F:$F)</f>
        <v>105.24375000000001</v>
      </c>
      <c r="F151" t="str">
        <f>_xlfn.XLOOKUP(E151/10,'Niveau fidélité'!$B:$B,'Niveau fidélité'!$A:$A,"-",-1)</f>
        <v>-</v>
      </c>
      <c r="H151" t="str">
        <f>IF((E151/10)&gt;='Niveau fidélité'!$B$2,'Niveau fidélité'!$A$2, IF((E151/10)&gt;='Niveau fidélité'!$B$3,'Niveau fidélité'!$A$3, IF((E151/10)&gt;='Niveau fidélité'!$B$4,'Niveau fidélité'!$A$4,IF((E151/10)&gt;='Niveau fidélité'!$B$5,'Niveau fidélité'!$A$5,"-"))))</f>
        <v>-</v>
      </c>
    </row>
    <row r="152" spans="1:8" x14ac:dyDescent="0.2">
      <c r="A152" t="s">
        <v>894</v>
      </c>
      <c r="B152" t="s">
        <v>895</v>
      </c>
      <c r="C152" t="s">
        <v>896</v>
      </c>
      <c r="D152" t="s">
        <v>897</v>
      </c>
      <c r="E152" s="5">
        <f>SUMIF(Commandes!$C:$C,$A152,Commandes!$F:$F)</f>
        <v>0</v>
      </c>
      <c r="F152" t="str">
        <f>_xlfn.XLOOKUP(E152/10,'Niveau fidélité'!$B:$B,'Niveau fidélité'!$A:$A,"-",-1)</f>
        <v>-</v>
      </c>
      <c r="H152" t="str">
        <f>IF((E152/10)&gt;='Niveau fidélité'!$B$2,'Niveau fidélité'!$A$2, IF((E152/10)&gt;='Niveau fidélité'!$B$3,'Niveau fidélité'!$A$3, IF((E152/10)&gt;='Niveau fidélité'!$B$4,'Niveau fidélité'!$A$4,IF((E152/10)&gt;='Niveau fidélité'!$B$5,'Niveau fidélité'!$A$5,"-"))))</f>
        <v>-</v>
      </c>
    </row>
    <row r="153" spans="1:8" x14ac:dyDescent="0.2">
      <c r="A153" t="s">
        <v>898</v>
      </c>
      <c r="B153" t="s">
        <v>899</v>
      </c>
      <c r="C153" t="s">
        <v>900</v>
      </c>
      <c r="D153" t="s">
        <v>901</v>
      </c>
      <c r="E153" s="5">
        <f>SUMIF(Commandes!$C:$C,$A153,Commandes!$F:$F)</f>
        <v>256.06914</v>
      </c>
      <c r="F153" t="str">
        <f>_xlfn.XLOOKUP(E153/10,'Niveau fidélité'!$B:$B,'Niveau fidélité'!$A:$A,"-",-1)</f>
        <v>-</v>
      </c>
      <c r="H153" t="str">
        <f>IF((E153/10)&gt;='Niveau fidélité'!$B$2,'Niveau fidélité'!$A$2, IF((E153/10)&gt;='Niveau fidélité'!$B$3,'Niveau fidélité'!$A$3, IF((E153/10)&gt;='Niveau fidélité'!$B$4,'Niveau fidélité'!$A$4,IF((E153/10)&gt;='Niveau fidélité'!$B$5,'Niveau fidélité'!$A$5,"-"))))</f>
        <v>-</v>
      </c>
    </row>
    <row r="154" spans="1:8" x14ac:dyDescent="0.2">
      <c r="A154" t="s">
        <v>902</v>
      </c>
      <c r="B154" t="s">
        <v>903</v>
      </c>
      <c r="C154" t="s">
        <v>904</v>
      </c>
      <c r="D154" t="s">
        <v>905</v>
      </c>
      <c r="E154" s="5">
        <f>SUMIF(Commandes!$C:$C,$A154,Commandes!$F:$F)</f>
        <v>73.966049999999996</v>
      </c>
      <c r="F154" t="str">
        <f>_xlfn.XLOOKUP(E154/10,'Niveau fidélité'!$B:$B,'Niveau fidélité'!$A:$A,"-",-1)</f>
        <v>-</v>
      </c>
      <c r="H154" t="str">
        <f>IF((E154/10)&gt;='Niveau fidélité'!$B$2,'Niveau fidélité'!$A$2, IF((E154/10)&gt;='Niveau fidélité'!$B$3,'Niveau fidélité'!$A$3, IF((E154/10)&gt;='Niveau fidélité'!$B$4,'Niveau fidélité'!$A$4,IF((E154/10)&gt;='Niveau fidélité'!$B$5,'Niveau fidélité'!$A$5,"-"))))</f>
        <v>-</v>
      </c>
    </row>
    <row r="155" spans="1:8" x14ac:dyDescent="0.2">
      <c r="A155" t="s">
        <v>906</v>
      </c>
      <c r="B155" t="s">
        <v>907</v>
      </c>
      <c r="C155" t="s">
        <v>908</v>
      </c>
      <c r="D155" t="s">
        <v>909</v>
      </c>
      <c r="E155" s="5">
        <f>SUMIF(Commandes!$C:$C,$A155,Commandes!$F:$F)</f>
        <v>441.99405000000002</v>
      </c>
      <c r="F155" t="str">
        <f>_xlfn.XLOOKUP(E155/10,'Niveau fidélité'!$B:$B,'Niveau fidélité'!$A:$A,"-",-1)</f>
        <v>-</v>
      </c>
      <c r="H155" t="str">
        <f>IF((E155/10)&gt;='Niveau fidélité'!$B$2,'Niveau fidélité'!$A$2, IF((E155/10)&gt;='Niveau fidélité'!$B$3,'Niveau fidélité'!$A$3, IF((E155/10)&gt;='Niveau fidélité'!$B$4,'Niveau fidélité'!$A$4,IF((E155/10)&gt;='Niveau fidélité'!$B$5,'Niveau fidélité'!$A$5,"-"))))</f>
        <v>-</v>
      </c>
    </row>
    <row r="156" spans="1:8" x14ac:dyDescent="0.2">
      <c r="A156" t="s">
        <v>910</v>
      </c>
      <c r="B156" t="s">
        <v>911</v>
      </c>
      <c r="C156" t="s">
        <v>912</v>
      </c>
      <c r="D156" t="s">
        <v>913</v>
      </c>
      <c r="E156" s="5">
        <f>SUMIF(Commandes!$C:$C,$A156,Commandes!$F:$F)</f>
        <v>0</v>
      </c>
      <c r="F156" t="str">
        <f>_xlfn.XLOOKUP(E156/10,'Niveau fidélité'!$B:$B,'Niveau fidélité'!$A:$A,"-",-1)</f>
        <v>-</v>
      </c>
      <c r="H156" t="str">
        <f>IF((E156/10)&gt;='Niveau fidélité'!$B$2,'Niveau fidélité'!$A$2, IF((E156/10)&gt;='Niveau fidélité'!$B$3,'Niveau fidélité'!$A$3, IF((E156/10)&gt;='Niveau fidélité'!$B$4,'Niveau fidélité'!$A$4,IF((E156/10)&gt;='Niveau fidélité'!$B$5,'Niveau fidélité'!$A$5,"-"))))</f>
        <v>-</v>
      </c>
    </row>
    <row r="157" spans="1:8" x14ac:dyDescent="0.2">
      <c r="A157" t="s">
        <v>914</v>
      </c>
      <c r="B157" t="s">
        <v>915</v>
      </c>
      <c r="C157" t="s">
        <v>916</v>
      </c>
      <c r="D157" t="s">
        <v>917</v>
      </c>
      <c r="E157" s="5">
        <f>SUMIF(Commandes!$C:$C,$A157,Commandes!$F:$F)</f>
        <v>32.833199999999998</v>
      </c>
      <c r="F157" t="str">
        <f>_xlfn.XLOOKUP(E157/10,'Niveau fidélité'!$B:$B,'Niveau fidélité'!$A:$A,"-",-1)</f>
        <v>-</v>
      </c>
      <c r="H157" t="str">
        <f>IF((E157/10)&gt;='Niveau fidélité'!$B$2,'Niveau fidélité'!$A$2, IF((E157/10)&gt;='Niveau fidélité'!$B$3,'Niveau fidélité'!$A$3, IF((E157/10)&gt;='Niveau fidélité'!$B$4,'Niveau fidélité'!$A$4,IF((E157/10)&gt;='Niveau fidélité'!$B$5,'Niveau fidélité'!$A$5,"-"))))</f>
        <v>-</v>
      </c>
    </row>
    <row r="158" spans="1:8" x14ac:dyDescent="0.2">
      <c r="A158" t="s">
        <v>918</v>
      </c>
      <c r="B158" t="s">
        <v>919</v>
      </c>
      <c r="C158" t="s">
        <v>920</v>
      </c>
      <c r="D158" t="s">
        <v>921</v>
      </c>
      <c r="E158" s="5">
        <f>SUMIF(Commandes!$C:$C,$A158,Commandes!$F:$F)</f>
        <v>297.07199999999995</v>
      </c>
      <c r="F158" t="str">
        <f>_xlfn.XLOOKUP(E158/10,'Niveau fidélité'!$B:$B,'Niveau fidélité'!$A:$A,"-",-1)</f>
        <v>-</v>
      </c>
      <c r="H158" t="str">
        <f>IF((E158/10)&gt;='Niveau fidélité'!$B$2,'Niveau fidélité'!$A$2, IF((E158/10)&gt;='Niveau fidélité'!$B$3,'Niveau fidélité'!$A$3, IF((E158/10)&gt;='Niveau fidélité'!$B$4,'Niveau fidélité'!$A$4,IF((E158/10)&gt;='Niveau fidélité'!$B$5,'Niveau fidélité'!$A$5,"-"))))</f>
        <v>-</v>
      </c>
    </row>
    <row r="159" spans="1:8" x14ac:dyDescent="0.2">
      <c r="A159" t="s">
        <v>922</v>
      </c>
      <c r="B159" t="s">
        <v>923</v>
      </c>
      <c r="C159" t="s">
        <v>924</v>
      </c>
      <c r="D159" t="s">
        <v>925</v>
      </c>
      <c r="E159" s="5">
        <f>SUMIF(Commandes!$C:$C,$A159,Commandes!$F:$F)</f>
        <v>0</v>
      </c>
      <c r="F159" t="str">
        <f>_xlfn.XLOOKUP(E159/10,'Niveau fidélité'!$B:$B,'Niveau fidélité'!$A:$A,"-",-1)</f>
        <v>-</v>
      </c>
      <c r="H159" t="str">
        <f>IF((E159/10)&gt;='Niveau fidélité'!$B$2,'Niveau fidélité'!$A$2, IF((E159/10)&gt;='Niveau fidélité'!$B$3,'Niveau fidélité'!$A$3, IF((E159/10)&gt;='Niveau fidélité'!$B$4,'Niveau fidélité'!$A$4,IF((E159/10)&gt;='Niveau fidélité'!$B$5,'Niveau fidélité'!$A$5,"-"))))</f>
        <v>-</v>
      </c>
    </row>
    <row r="160" spans="1:8" x14ac:dyDescent="0.2">
      <c r="A160" t="s">
        <v>926</v>
      </c>
      <c r="B160" t="s">
        <v>927</v>
      </c>
      <c r="C160" t="s">
        <v>928</v>
      </c>
      <c r="D160" t="s">
        <v>929</v>
      </c>
      <c r="E160" s="5">
        <f>SUMIF(Commandes!$C:$C,$A160,Commandes!$F:$F)</f>
        <v>0</v>
      </c>
      <c r="F160" t="str">
        <f>_xlfn.XLOOKUP(E160/10,'Niveau fidélité'!$B:$B,'Niveau fidélité'!$A:$A,"-",-1)</f>
        <v>-</v>
      </c>
      <c r="H160" t="str">
        <f>IF((E160/10)&gt;='Niveau fidélité'!$B$2,'Niveau fidélité'!$A$2, IF((E160/10)&gt;='Niveau fidélité'!$B$3,'Niveau fidélité'!$A$3, IF((E160/10)&gt;='Niveau fidélité'!$B$4,'Niveau fidélité'!$A$4,IF((E160/10)&gt;='Niveau fidélité'!$B$5,'Niveau fidélité'!$A$5,"-"))))</f>
        <v>-</v>
      </c>
    </row>
    <row r="161" spans="1:8" x14ac:dyDescent="0.2">
      <c r="A161" t="s">
        <v>930</v>
      </c>
      <c r="B161" t="s">
        <v>931</v>
      </c>
      <c r="C161" t="s">
        <v>932</v>
      </c>
      <c r="D161" t="s">
        <v>933</v>
      </c>
      <c r="E161" s="5">
        <f>SUMIF(Commandes!$C:$C,$A161,Commandes!$F:$F)</f>
        <v>980.59819999999991</v>
      </c>
      <c r="F161" t="str">
        <f>_xlfn.XLOOKUP(E161/10,'Niveau fidélité'!$B:$B,'Niveau fidélité'!$A:$A,"-",-1)</f>
        <v>Bronze</v>
      </c>
      <c r="H161" t="str">
        <f>IF((E161/10)&gt;='Niveau fidélité'!$B$2,'Niveau fidélité'!$A$2, IF((E161/10)&gt;='Niveau fidélité'!$B$3,'Niveau fidélité'!$A$3, IF((E161/10)&gt;='Niveau fidélité'!$B$4,'Niveau fidélité'!$A$4,IF((E161/10)&gt;='Niveau fidélité'!$B$5,'Niveau fidélité'!$A$5,"-"))))</f>
        <v>Bronze</v>
      </c>
    </row>
    <row r="162" spans="1:8" x14ac:dyDescent="0.2">
      <c r="A162" t="s">
        <v>934</v>
      </c>
      <c r="B162" t="s">
        <v>935</v>
      </c>
      <c r="C162" t="s">
        <v>936</v>
      </c>
      <c r="D162" t="s">
        <v>937</v>
      </c>
      <c r="E162" s="5">
        <f>SUMIF(Commandes!$C:$C,$A162,Commandes!$F:$F)</f>
        <v>380.17152999999996</v>
      </c>
      <c r="F162" t="str">
        <f>_xlfn.XLOOKUP(E162/10,'Niveau fidélité'!$B:$B,'Niveau fidélité'!$A:$A,"-",-1)</f>
        <v>-</v>
      </c>
      <c r="H162" t="str">
        <f>IF((E162/10)&gt;='Niveau fidélité'!$B$2,'Niveau fidélité'!$A$2, IF((E162/10)&gt;='Niveau fidélité'!$B$3,'Niveau fidélité'!$A$3, IF((E162/10)&gt;='Niveau fidélité'!$B$4,'Niveau fidélité'!$A$4,IF((E162/10)&gt;='Niveau fidélité'!$B$5,'Niveau fidélité'!$A$5,"-"))))</f>
        <v>-</v>
      </c>
    </row>
    <row r="163" spans="1:8" x14ac:dyDescent="0.2">
      <c r="A163" t="s">
        <v>938</v>
      </c>
      <c r="B163" t="s">
        <v>939</v>
      </c>
      <c r="C163" t="s">
        <v>940</v>
      </c>
      <c r="D163" t="s">
        <v>941</v>
      </c>
      <c r="E163" s="5">
        <f>SUMIF(Commandes!$C:$C,$A163,Commandes!$F:$F)</f>
        <v>379.80164999999994</v>
      </c>
      <c r="F163" t="str">
        <f>_xlfn.XLOOKUP(E163/10,'Niveau fidélité'!$B:$B,'Niveau fidélité'!$A:$A,"-",-1)</f>
        <v>-</v>
      </c>
      <c r="H163" t="str">
        <f>IF((E163/10)&gt;='Niveau fidélité'!$B$2,'Niveau fidélité'!$A$2, IF((E163/10)&gt;='Niveau fidélité'!$B$3,'Niveau fidélité'!$A$3, IF((E163/10)&gt;='Niveau fidélité'!$B$4,'Niveau fidélité'!$A$4,IF((E163/10)&gt;='Niveau fidélité'!$B$5,'Niveau fidélité'!$A$5,"-"))))</f>
        <v>-</v>
      </c>
    </row>
    <row r="164" spans="1:8" x14ac:dyDescent="0.2">
      <c r="A164" t="s">
        <v>942</v>
      </c>
      <c r="B164" t="s">
        <v>943</v>
      </c>
      <c r="C164" t="s">
        <v>944</v>
      </c>
      <c r="D164" t="s">
        <v>945</v>
      </c>
      <c r="E164" s="5">
        <f>SUMIF(Commandes!$C:$C,$A164,Commandes!$F:$F)</f>
        <v>0</v>
      </c>
      <c r="F164" t="str">
        <f>_xlfn.XLOOKUP(E164/10,'Niveau fidélité'!$B:$B,'Niveau fidélité'!$A:$A,"-",-1)</f>
        <v>-</v>
      </c>
      <c r="H164" t="str">
        <f>IF((E164/10)&gt;='Niveau fidélité'!$B$2,'Niveau fidélité'!$A$2, IF((E164/10)&gt;='Niveau fidélité'!$B$3,'Niveau fidélité'!$A$3, IF((E164/10)&gt;='Niveau fidélité'!$B$4,'Niveau fidélité'!$A$4,IF((E164/10)&gt;='Niveau fidélité'!$B$5,'Niveau fidélité'!$A$5,"-"))))</f>
        <v>-</v>
      </c>
    </row>
    <row r="165" spans="1:8" x14ac:dyDescent="0.2">
      <c r="A165" t="s">
        <v>946</v>
      </c>
      <c r="B165" t="s">
        <v>947</v>
      </c>
      <c r="C165" t="s">
        <v>948</v>
      </c>
      <c r="D165" t="s">
        <v>949</v>
      </c>
      <c r="E165" s="5">
        <f>SUMIF(Commandes!$C:$C,$A165,Commandes!$F:$F)</f>
        <v>174.51560000000001</v>
      </c>
      <c r="F165" t="str">
        <f>_xlfn.XLOOKUP(E165/10,'Niveau fidélité'!$B:$B,'Niveau fidélité'!$A:$A,"-",-1)</f>
        <v>-</v>
      </c>
      <c r="H165" t="str">
        <f>IF((E165/10)&gt;='Niveau fidélité'!$B$2,'Niveau fidélité'!$A$2, IF((E165/10)&gt;='Niveau fidélité'!$B$3,'Niveau fidélité'!$A$3, IF((E165/10)&gt;='Niveau fidélité'!$B$4,'Niveau fidélité'!$A$4,IF((E165/10)&gt;='Niveau fidélité'!$B$5,'Niveau fidélité'!$A$5,"-"))))</f>
        <v>-</v>
      </c>
    </row>
    <row r="166" spans="1:8" x14ac:dyDescent="0.2">
      <c r="A166" t="s">
        <v>950</v>
      </c>
      <c r="B166" t="s">
        <v>951</v>
      </c>
      <c r="C166" t="s">
        <v>952</v>
      </c>
      <c r="D166" t="s">
        <v>953</v>
      </c>
      <c r="E166" s="5">
        <f>SUMIF(Commandes!$C:$C,$A166,Commandes!$F:$F)</f>
        <v>507.54954999999995</v>
      </c>
      <c r="F166" t="str">
        <f>_xlfn.XLOOKUP(E166/10,'Niveau fidélité'!$B:$B,'Niveau fidélité'!$A:$A,"-",-1)</f>
        <v>Bronze</v>
      </c>
      <c r="H166" t="str">
        <f>IF((E166/10)&gt;='Niveau fidélité'!$B$2,'Niveau fidélité'!$A$2, IF((E166/10)&gt;='Niveau fidélité'!$B$3,'Niveau fidélité'!$A$3, IF((E166/10)&gt;='Niveau fidélité'!$B$4,'Niveau fidélité'!$A$4,IF((E166/10)&gt;='Niveau fidélité'!$B$5,'Niveau fidélité'!$A$5,"-"))))</f>
        <v>Bronze</v>
      </c>
    </row>
    <row r="167" spans="1:8" x14ac:dyDescent="0.2">
      <c r="A167" t="s">
        <v>954</v>
      </c>
      <c r="B167" t="s">
        <v>955</v>
      </c>
      <c r="C167" t="s">
        <v>956</v>
      </c>
      <c r="D167" t="s">
        <v>957</v>
      </c>
      <c r="E167" s="5">
        <f>SUMIF(Commandes!$C:$C,$A167,Commandes!$F:$F)</f>
        <v>222.07748999999995</v>
      </c>
      <c r="F167" t="str">
        <f>_xlfn.XLOOKUP(E167/10,'Niveau fidélité'!$B:$B,'Niveau fidélité'!$A:$A,"-",-1)</f>
        <v>-</v>
      </c>
      <c r="H167" t="str">
        <f>IF((E167/10)&gt;='Niveau fidélité'!$B$2,'Niveau fidélité'!$A$2, IF((E167/10)&gt;='Niveau fidélité'!$B$3,'Niveau fidélité'!$A$3, IF((E167/10)&gt;='Niveau fidélité'!$B$4,'Niveau fidélité'!$A$4,IF((E167/10)&gt;='Niveau fidélité'!$B$5,'Niveau fidélité'!$A$5,"-"))))</f>
        <v>-</v>
      </c>
    </row>
    <row r="168" spans="1:8" x14ac:dyDescent="0.2">
      <c r="A168" t="s">
        <v>958</v>
      </c>
      <c r="B168" t="s">
        <v>959</v>
      </c>
      <c r="C168" t="s">
        <v>960</v>
      </c>
      <c r="D168" t="s">
        <v>961</v>
      </c>
      <c r="E168" s="5">
        <f>SUMIF(Commandes!$C:$C,$A168,Commandes!$F:$F)</f>
        <v>754.79379999999992</v>
      </c>
      <c r="F168" t="str">
        <f>_xlfn.XLOOKUP(E168/10,'Niveau fidélité'!$B:$B,'Niveau fidélité'!$A:$A,"-",-1)</f>
        <v>Bronze</v>
      </c>
      <c r="H168" t="str">
        <f>IF((E168/10)&gt;='Niveau fidélité'!$B$2,'Niveau fidélité'!$A$2, IF((E168/10)&gt;='Niveau fidélité'!$B$3,'Niveau fidélité'!$A$3, IF((E168/10)&gt;='Niveau fidélité'!$B$4,'Niveau fidélité'!$A$4,IF((E168/10)&gt;='Niveau fidélité'!$B$5,'Niveau fidélité'!$A$5,"-"))))</f>
        <v>Bronze</v>
      </c>
    </row>
    <row r="169" spans="1:8" x14ac:dyDescent="0.2">
      <c r="A169" t="s">
        <v>962</v>
      </c>
      <c r="B169" t="s">
        <v>963</v>
      </c>
      <c r="C169" t="s">
        <v>964</v>
      </c>
      <c r="D169" t="s">
        <v>965</v>
      </c>
      <c r="E169" s="5">
        <f>SUMIF(Commandes!$C:$C,$A169,Commandes!$F:$F)</f>
        <v>642.71669999999995</v>
      </c>
      <c r="F169" t="str">
        <f>_xlfn.XLOOKUP(E169/10,'Niveau fidélité'!$B:$B,'Niveau fidélité'!$A:$A,"-",-1)</f>
        <v>Bronze</v>
      </c>
      <c r="H169" t="str">
        <f>IF((E169/10)&gt;='Niveau fidélité'!$B$2,'Niveau fidélité'!$A$2, IF((E169/10)&gt;='Niveau fidélité'!$B$3,'Niveau fidélité'!$A$3, IF((E169/10)&gt;='Niveau fidélité'!$B$4,'Niveau fidélité'!$A$4,IF((E169/10)&gt;='Niveau fidélité'!$B$5,'Niveau fidélité'!$A$5,"-"))))</f>
        <v>Bronze</v>
      </c>
    </row>
    <row r="170" spans="1:8" x14ac:dyDescent="0.2">
      <c r="A170" t="s">
        <v>966</v>
      </c>
      <c r="B170" t="s">
        <v>967</v>
      </c>
      <c r="C170" t="s">
        <v>968</v>
      </c>
      <c r="D170" t="s">
        <v>969</v>
      </c>
      <c r="E170" s="5">
        <f>SUMIF(Commandes!$C:$C,$A170,Commandes!$F:$F)</f>
        <v>0</v>
      </c>
      <c r="F170" t="str">
        <f>_xlfn.XLOOKUP(E170/10,'Niveau fidélité'!$B:$B,'Niveau fidélité'!$A:$A,"-",-1)</f>
        <v>-</v>
      </c>
      <c r="H170" t="str">
        <f>IF((E170/10)&gt;='Niveau fidélité'!$B$2,'Niveau fidélité'!$A$2, IF((E170/10)&gt;='Niveau fidélité'!$B$3,'Niveau fidélité'!$A$3, IF((E170/10)&gt;='Niveau fidélité'!$B$4,'Niveau fidélité'!$A$4,IF((E170/10)&gt;='Niveau fidélité'!$B$5,'Niveau fidélité'!$A$5,"-"))))</f>
        <v>-</v>
      </c>
    </row>
    <row r="171" spans="1:8" x14ac:dyDescent="0.2">
      <c r="A171" t="s">
        <v>970</v>
      </c>
      <c r="B171" t="s">
        <v>971</v>
      </c>
      <c r="C171" t="s">
        <v>972</v>
      </c>
      <c r="D171" t="s">
        <v>973</v>
      </c>
      <c r="E171" s="5">
        <f>SUMIF(Commandes!$C:$C,$A171,Commandes!$F:$F)</f>
        <v>1257.5429499999998</v>
      </c>
      <c r="F171" t="str">
        <f>_xlfn.XLOOKUP(E171/10,'Niveau fidélité'!$B:$B,'Niveau fidélité'!$A:$A,"-",-1)</f>
        <v>Silver</v>
      </c>
      <c r="H171" t="str">
        <f>IF((E171/10)&gt;='Niveau fidélité'!$B$2,'Niveau fidélité'!$A$2, IF((E171/10)&gt;='Niveau fidélité'!$B$3,'Niveau fidélité'!$A$3, IF((E171/10)&gt;='Niveau fidélité'!$B$4,'Niveau fidélité'!$A$4,IF((E171/10)&gt;='Niveau fidélité'!$B$5,'Niveau fidélité'!$A$5,"-"))))</f>
        <v>Silver</v>
      </c>
    </row>
    <row r="172" spans="1:8" x14ac:dyDescent="0.2">
      <c r="A172" t="s">
        <v>974</v>
      </c>
      <c r="B172" t="s">
        <v>975</v>
      </c>
      <c r="C172" t="s">
        <v>976</v>
      </c>
      <c r="D172" t="s">
        <v>977</v>
      </c>
      <c r="E172" s="5">
        <f>SUMIF(Commandes!$C:$C,$A172,Commandes!$F:$F)</f>
        <v>0</v>
      </c>
      <c r="F172" t="str">
        <f>_xlfn.XLOOKUP(E172/10,'Niveau fidélité'!$B:$B,'Niveau fidélité'!$A:$A,"-",-1)</f>
        <v>-</v>
      </c>
      <c r="H172" t="str">
        <f>IF((E172/10)&gt;='Niveau fidélité'!$B$2,'Niveau fidélité'!$A$2, IF((E172/10)&gt;='Niveau fidélité'!$B$3,'Niveau fidélité'!$A$3, IF((E172/10)&gt;='Niveau fidélité'!$B$4,'Niveau fidélité'!$A$4,IF((E172/10)&gt;='Niveau fidélité'!$B$5,'Niveau fidélité'!$A$5,"-"))))</f>
        <v>-</v>
      </c>
    </row>
    <row r="173" spans="1:8" x14ac:dyDescent="0.2">
      <c r="A173" t="s">
        <v>978</v>
      </c>
      <c r="B173" t="s">
        <v>979</v>
      </c>
      <c r="C173" t="s">
        <v>980</v>
      </c>
      <c r="D173" t="s">
        <v>981</v>
      </c>
      <c r="E173" s="5">
        <f>SUMIF(Commandes!$C:$C,$A173,Commandes!$F:$F)</f>
        <v>0</v>
      </c>
      <c r="F173" t="str">
        <f>_xlfn.XLOOKUP(E173/10,'Niveau fidélité'!$B:$B,'Niveau fidélité'!$A:$A,"-",-1)</f>
        <v>-</v>
      </c>
      <c r="H173" t="str">
        <f>IF((E173/10)&gt;='Niveau fidélité'!$B$2,'Niveau fidélité'!$A$2, IF((E173/10)&gt;='Niveau fidélité'!$B$3,'Niveau fidélité'!$A$3, IF((E173/10)&gt;='Niveau fidélité'!$B$4,'Niveau fidélité'!$A$4,IF((E173/10)&gt;='Niveau fidélité'!$B$5,'Niveau fidélité'!$A$5,"-"))))</f>
        <v>-</v>
      </c>
    </row>
    <row r="174" spans="1:8" x14ac:dyDescent="0.2">
      <c r="A174" t="s">
        <v>982</v>
      </c>
      <c r="B174" t="s">
        <v>983</v>
      </c>
      <c r="C174" t="s">
        <v>984</v>
      </c>
      <c r="D174" t="s">
        <v>985</v>
      </c>
      <c r="E174" s="5">
        <f>SUMIF(Commandes!$C:$C,$A174,Commandes!$F:$F)</f>
        <v>149.85434999999998</v>
      </c>
      <c r="F174" t="str">
        <f>_xlfn.XLOOKUP(E174/10,'Niveau fidélité'!$B:$B,'Niveau fidélité'!$A:$A,"-",-1)</f>
        <v>-</v>
      </c>
      <c r="H174" t="str">
        <f>IF((E174/10)&gt;='Niveau fidélité'!$B$2,'Niveau fidélité'!$A$2, IF((E174/10)&gt;='Niveau fidélité'!$B$3,'Niveau fidélité'!$A$3, IF((E174/10)&gt;='Niveau fidélité'!$B$4,'Niveau fidélité'!$A$4,IF((E174/10)&gt;='Niveau fidélité'!$B$5,'Niveau fidélité'!$A$5,"-"))))</f>
        <v>-</v>
      </c>
    </row>
    <row r="175" spans="1:8" x14ac:dyDescent="0.2">
      <c r="A175" t="s">
        <v>986</v>
      </c>
      <c r="B175" t="s">
        <v>987</v>
      </c>
      <c r="C175" t="s">
        <v>988</v>
      </c>
      <c r="D175" t="s">
        <v>989</v>
      </c>
      <c r="E175" s="5">
        <f>SUMIF(Commandes!$C:$C,$A175,Commandes!$F:$F)</f>
        <v>0</v>
      </c>
      <c r="F175" t="str">
        <f>_xlfn.XLOOKUP(E175/10,'Niveau fidélité'!$B:$B,'Niveau fidélité'!$A:$A,"-",-1)</f>
        <v>-</v>
      </c>
      <c r="H175" t="str">
        <f>IF((E175/10)&gt;='Niveau fidélité'!$B$2,'Niveau fidélité'!$A$2, IF((E175/10)&gt;='Niveau fidélité'!$B$3,'Niveau fidélité'!$A$3, IF((E175/10)&gt;='Niveau fidélité'!$B$4,'Niveau fidélité'!$A$4,IF((E175/10)&gt;='Niveau fidélité'!$B$5,'Niveau fidélité'!$A$5,"-"))))</f>
        <v>-</v>
      </c>
    </row>
    <row r="176" spans="1:8" x14ac:dyDescent="0.2">
      <c r="A176" t="s">
        <v>990</v>
      </c>
      <c r="B176" t="s">
        <v>991</v>
      </c>
      <c r="C176" t="s">
        <v>992</v>
      </c>
      <c r="D176" t="s">
        <v>993</v>
      </c>
      <c r="E176" s="5">
        <f>SUMIF(Commandes!$C:$C,$A176,Commandes!$F:$F)</f>
        <v>789.85429999999997</v>
      </c>
      <c r="F176" t="str">
        <f>_xlfn.XLOOKUP(E176/10,'Niveau fidélité'!$B:$B,'Niveau fidélité'!$A:$A,"-",-1)</f>
        <v>Bronze</v>
      </c>
      <c r="H176" t="str">
        <f>IF((E176/10)&gt;='Niveau fidélité'!$B$2,'Niveau fidélité'!$A$2, IF((E176/10)&gt;='Niveau fidélité'!$B$3,'Niveau fidélité'!$A$3, IF((E176/10)&gt;='Niveau fidélité'!$B$4,'Niveau fidélité'!$A$4,IF((E176/10)&gt;='Niveau fidélité'!$B$5,'Niveau fidélité'!$A$5,"-"))))</f>
        <v>Bronze</v>
      </c>
    </row>
    <row r="177" spans="1:8" x14ac:dyDescent="0.2">
      <c r="A177" t="s">
        <v>994</v>
      </c>
      <c r="B177" t="s">
        <v>995</v>
      </c>
      <c r="C177" t="s">
        <v>996</v>
      </c>
      <c r="D177" t="s">
        <v>997</v>
      </c>
      <c r="E177" s="5">
        <f>SUMIF(Commandes!$C:$C,$A177,Commandes!$F:$F)</f>
        <v>355.46960000000001</v>
      </c>
      <c r="F177" t="str">
        <f>_xlfn.XLOOKUP(E177/10,'Niveau fidélité'!$B:$B,'Niveau fidélité'!$A:$A,"-",-1)</f>
        <v>-</v>
      </c>
      <c r="H177" t="str">
        <f>IF((E177/10)&gt;='Niveau fidélité'!$B$2,'Niveau fidélité'!$A$2, IF((E177/10)&gt;='Niveau fidélité'!$B$3,'Niveau fidélité'!$A$3, IF((E177/10)&gt;='Niveau fidélité'!$B$4,'Niveau fidélité'!$A$4,IF((E177/10)&gt;='Niveau fidélité'!$B$5,'Niveau fidélité'!$A$5,"-"))))</f>
        <v>-</v>
      </c>
    </row>
    <row r="178" spans="1:8" x14ac:dyDescent="0.2">
      <c r="A178" t="s">
        <v>998</v>
      </c>
      <c r="B178" t="s">
        <v>999</v>
      </c>
      <c r="C178" t="s">
        <v>1000</v>
      </c>
      <c r="D178" t="s">
        <v>1001</v>
      </c>
      <c r="E178" s="5">
        <f>SUMIF(Commandes!$C:$C,$A178,Commandes!$F:$F)</f>
        <v>0</v>
      </c>
      <c r="F178" t="str">
        <f>_xlfn.XLOOKUP(E178/10,'Niveau fidélité'!$B:$B,'Niveau fidélité'!$A:$A,"-",-1)</f>
        <v>-</v>
      </c>
      <c r="H178" t="str">
        <f>IF((E178/10)&gt;='Niveau fidélité'!$B$2,'Niveau fidélité'!$A$2, IF((E178/10)&gt;='Niveau fidélité'!$B$3,'Niveau fidélité'!$A$3, IF((E178/10)&gt;='Niveau fidélité'!$B$4,'Niveau fidélité'!$A$4,IF((E178/10)&gt;='Niveau fidélité'!$B$5,'Niveau fidélité'!$A$5,"-"))))</f>
        <v>-</v>
      </c>
    </row>
    <row r="179" spans="1:8" x14ac:dyDescent="0.2">
      <c r="A179" t="s">
        <v>1002</v>
      </c>
      <c r="B179" t="s">
        <v>1003</v>
      </c>
      <c r="C179" t="s">
        <v>1004</v>
      </c>
      <c r="D179" t="s">
        <v>1005</v>
      </c>
      <c r="E179" s="5">
        <f>SUMIF(Commandes!$C:$C,$A179,Commandes!$F:$F)</f>
        <v>567.22384999999997</v>
      </c>
      <c r="F179" t="str">
        <f>_xlfn.XLOOKUP(E179/10,'Niveau fidélité'!$B:$B,'Niveau fidélité'!$A:$A,"-",-1)</f>
        <v>Bronze</v>
      </c>
      <c r="H179" t="str">
        <f>IF((E179/10)&gt;='Niveau fidélité'!$B$2,'Niveau fidélité'!$A$2, IF((E179/10)&gt;='Niveau fidélité'!$B$3,'Niveau fidélité'!$A$3, IF((E179/10)&gt;='Niveau fidélité'!$B$4,'Niveau fidélité'!$A$4,IF((E179/10)&gt;='Niveau fidélité'!$B$5,'Niveau fidélité'!$A$5,"-"))))</f>
        <v>Bronze</v>
      </c>
    </row>
    <row r="180" spans="1:8" x14ac:dyDescent="0.2">
      <c r="A180" t="s">
        <v>1006</v>
      </c>
      <c r="B180" t="s">
        <v>1007</v>
      </c>
      <c r="C180" t="s">
        <v>1008</v>
      </c>
      <c r="D180" t="s">
        <v>1009</v>
      </c>
      <c r="E180" s="5">
        <f>SUMIF(Commandes!$C:$C,$A180,Commandes!$F:$F)</f>
        <v>290.83600000000001</v>
      </c>
      <c r="F180" t="str">
        <f>_xlfn.XLOOKUP(E180/10,'Niveau fidélité'!$B:$B,'Niveau fidélité'!$A:$A,"-",-1)</f>
        <v>-</v>
      </c>
      <c r="H180" t="str">
        <f>IF((E180/10)&gt;='Niveau fidélité'!$B$2,'Niveau fidélité'!$A$2, IF((E180/10)&gt;='Niveau fidélité'!$B$3,'Niveau fidélité'!$A$3, IF((E180/10)&gt;='Niveau fidélité'!$B$4,'Niveau fidélité'!$A$4,IF((E180/10)&gt;='Niveau fidélité'!$B$5,'Niveau fidélité'!$A$5,"-"))))</f>
        <v>-</v>
      </c>
    </row>
    <row r="181" spans="1:8" x14ac:dyDescent="0.2">
      <c r="A181" t="s">
        <v>1010</v>
      </c>
      <c r="B181" t="s">
        <v>1011</v>
      </c>
      <c r="C181" t="s">
        <v>1012</v>
      </c>
      <c r="D181" t="s">
        <v>1013</v>
      </c>
      <c r="E181" s="5">
        <f>SUMIF(Commandes!$C:$C,$A181,Commandes!$F:$F)</f>
        <v>1035.04835</v>
      </c>
      <c r="F181" t="str">
        <f>_xlfn.XLOOKUP(E181/10,'Niveau fidélité'!$B:$B,'Niveau fidélité'!$A:$A,"-",-1)</f>
        <v>Silver</v>
      </c>
      <c r="H181" t="str">
        <f>IF((E181/10)&gt;='Niveau fidélité'!$B$2,'Niveau fidélité'!$A$2, IF((E181/10)&gt;='Niveau fidélité'!$B$3,'Niveau fidélité'!$A$3, IF((E181/10)&gt;='Niveau fidélité'!$B$4,'Niveau fidélité'!$A$4,IF((E181/10)&gt;='Niveau fidélité'!$B$5,'Niveau fidélité'!$A$5,"-"))))</f>
        <v>Silver</v>
      </c>
    </row>
    <row r="182" spans="1:8" x14ac:dyDescent="0.2">
      <c r="A182" t="s">
        <v>1014</v>
      </c>
      <c r="B182" t="s">
        <v>1015</v>
      </c>
      <c r="C182" t="s">
        <v>1016</v>
      </c>
      <c r="D182" t="s">
        <v>1017</v>
      </c>
      <c r="E182" s="5">
        <f>SUMIF(Commandes!$C:$C,$A182,Commandes!$F:$F)</f>
        <v>0</v>
      </c>
      <c r="F182" t="str">
        <f>_xlfn.XLOOKUP(E182/10,'Niveau fidélité'!$B:$B,'Niveau fidélité'!$A:$A,"-",-1)</f>
        <v>-</v>
      </c>
      <c r="H182" t="str">
        <f>IF((E182/10)&gt;='Niveau fidélité'!$B$2,'Niveau fidélité'!$A$2, IF((E182/10)&gt;='Niveau fidélité'!$B$3,'Niveau fidélité'!$A$3, IF((E182/10)&gt;='Niveau fidélité'!$B$4,'Niveau fidélité'!$A$4,IF((E182/10)&gt;='Niveau fidélité'!$B$5,'Niveau fidélité'!$A$5,"-"))))</f>
        <v>-</v>
      </c>
    </row>
    <row r="183" spans="1:8" x14ac:dyDescent="0.2">
      <c r="A183" t="s">
        <v>1018</v>
      </c>
      <c r="B183" t="s">
        <v>1019</v>
      </c>
      <c r="C183" t="s">
        <v>1020</v>
      </c>
      <c r="D183" t="s">
        <v>1021</v>
      </c>
      <c r="E183" s="5">
        <f>SUMIF(Commandes!$C:$C,$A183,Commandes!$F:$F)</f>
        <v>935.83055000000002</v>
      </c>
      <c r="F183" t="str">
        <f>_xlfn.XLOOKUP(E183/10,'Niveau fidélité'!$B:$B,'Niveau fidélité'!$A:$A,"-",-1)</f>
        <v>Bronze</v>
      </c>
      <c r="H183" t="str">
        <f>IF((E183/10)&gt;='Niveau fidélité'!$B$2,'Niveau fidélité'!$A$2, IF((E183/10)&gt;='Niveau fidélité'!$B$3,'Niveau fidélité'!$A$3, IF((E183/10)&gt;='Niveau fidélité'!$B$4,'Niveau fidélité'!$A$4,IF((E183/10)&gt;='Niveau fidélité'!$B$5,'Niveau fidélité'!$A$5,"-"))))</f>
        <v>Bronze</v>
      </c>
    </row>
    <row r="184" spans="1:8" x14ac:dyDescent="0.2">
      <c r="A184" t="s">
        <v>1022</v>
      </c>
      <c r="B184" t="s">
        <v>1023</v>
      </c>
      <c r="C184" t="s">
        <v>1024</v>
      </c>
      <c r="D184" t="s">
        <v>1025</v>
      </c>
      <c r="E184" s="5">
        <f>SUMIF(Commandes!$C:$C,$A184,Commandes!$F:$F)</f>
        <v>22.239399999999996</v>
      </c>
      <c r="F184" t="str">
        <f>_xlfn.XLOOKUP(E184/10,'Niveau fidélité'!$B:$B,'Niveau fidélité'!$A:$A,"-",-1)</f>
        <v>-</v>
      </c>
      <c r="H184" t="str">
        <f>IF((E184/10)&gt;='Niveau fidélité'!$B$2,'Niveau fidélité'!$A$2, IF((E184/10)&gt;='Niveau fidélité'!$B$3,'Niveau fidélité'!$A$3, IF((E184/10)&gt;='Niveau fidélité'!$B$4,'Niveau fidélité'!$A$4,IF((E184/10)&gt;='Niveau fidélité'!$B$5,'Niveau fidélité'!$A$5,"-"))))</f>
        <v>-</v>
      </c>
    </row>
    <row r="185" spans="1:8" x14ac:dyDescent="0.2">
      <c r="A185" t="s">
        <v>1026</v>
      </c>
      <c r="B185" t="s">
        <v>1027</v>
      </c>
      <c r="C185" t="s">
        <v>1028</v>
      </c>
      <c r="D185" t="s">
        <v>1029</v>
      </c>
      <c r="E185" s="5">
        <f>SUMIF(Commandes!$C:$C,$A185,Commandes!$F:$F)</f>
        <v>393.60999999999996</v>
      </c>
      <c r="F185" t="str">
        <f>_xlfn.XLOOKUP(E185/10,'Niveau fidélité'!$B:$B,'Niveau fidélité'!$A:$A,"-",-1)</f>
        <v>-</v>
      </c>
      <c r="H185" t="str">
        <f>IF((E185/10)&gt;='Niveau fidélité'!$B$2,'Niveau fidélité'!$A$2, IF((E185/10)&gt;='Niveau fidélité'!$B$3,'Niveau fidélité'!$A$3, IF((E185/10)&gt;='Niveau fidélité'!$B$4,'Niveau fidélité'!$A$4,IF((E185/10)&gt;='Niveau fidélité'!$B$5,'Niveau fidélité'!$A$5,"-"))))</f>
        <v>-</v>
      </c>
    </row>
    <row r="186" spans="1:8" x14ac:dyDescent="0.2">
      <c r="A186" t="s">
        <v>1030</v>
      </c>
      <c r="B186" t="s">
        <v>1031</v>
      </c>
      <c r="C186" t="s">
        <v>1032</v>
      </c>
      <c r="D186" t="s">
        <v>1033</v>
      </c>
      <c r="E186" s="5">
        <f>SUMIF(Commandes!$C:$C,$A186,Commandes!$F:$F)</f>
        <v>0</v>
      </c>
      <c r="F186" t="str">
        <f>_xlfn.XLOOKUP(E186/10,'Niveau fidélité'!$B:$B,'Niveau fidélité'!$A:$A,"-",-1)</f>
        <v>-</v>
      </c>
      <c r="H186" t="str">
        <f>IF((E186/10)&gt;='Niveau fidélité'!$B$2,'Niveau fidélité'!$A$2, IF((E186/10)&gt;='Niveau fidélité'!$B$3,'Niveau fidélité'!$A$3, IF((E186/10)&gt;='Niveau fidélité'!$B$4,'Niveau fidélité'!$A$4,IF((E186/10)&gt;='Niveau fidélité'!$B$5,'Niveau fidélité'!$A$5,"-"))))</f>
        <v>-</v>
      </c>
    </row>
    <row r="187" spans="1:8" x14ac:dyDescent="0.2">
      <c r="A187" t="s">
        <v>1034</v>
      </c>
      <c r="B187" t="s">
        <v>1035</v>
      </c>
      <c r="C187" t="s">
        <v>1036</v>
      </c>
      <c r="D187" t="s">
        <v>1037</v>
      </c>
      <c r="E187" s="5">
        <f>SUMIF(Commandes!$C:$C,$A187,Commandes!$F:$F)</f>
        <v>469.10320000000002</v>
      </c>
      <c r="F187" t="str">
        <f>_xlfn.XLOOKUP(E187/10,'Niveau fidélité'!$B:$B,'Niveau fidélité'!$A:$A,"-",-1)</f>
        <v>-</v>
      </c>
      <c r="H187" t="str">
        <f>IF((E187/10)&gt;='Niveau fidélité'!$B$2,'Niveau fidélité'!$A$2, IF((E187/10)&gt;='Niveau fidélité'!$B$3,'Niveau fidélité'!$A$3, IF((E187/10)&gt;='Niveau fidélité'!$B$4,'Niveau fidélité'!$A$4,IF((E187/10)&gt;='Niveau fidélité'!$B$5,'Niveau fidélité'!$A$5,"-"))))</f>
        <v>-</v>
      </c>
    </row>
    <row r="188" spans="1:8" x14ac:dyDescent="0.2">
      <c r="A188" t="s">
        <v>1038</v>
      </c>
      <c r="B188" t="s">
        <v>1039</v>
      </c>
      <c r="C188" t="s">
        <v>1040</v>
      </c>
      <c r="D188" t="s">
        <v>1041</v>
      </c>
      <c r="E188" s="5">
        <f>SUMIF(Commandes!$C:$C,$A188,Commandes!$F:$F)</f>
        <v>436.17750000000001</v>
      </c>
      <c r="F188" t="str">
        <f>_xlfn.XLOOKUP(E188/10,'Niveau fidélité'!$B:$B,'Niveau fidélité'!$A:$A,"-",-1)</f>
        <v>-</v>
      </c>
      <c r="H188" t="str">
        <f>IF((E188/10)&gt;='Niveau fidélité'!$B$2,'Niveau fidélité'!$A$2, IF((E188/10)&gt;='Niveau fidélité'!$B$3,'Niveau fidélité'!$A$3, IF((E188/10)&gt;='Niveau fidélité'!$B$4,'Niveau fidélité'!$A$4,IF((E188/10)&gt;='Niveau fidélité'!$B$5,'Niveau fidélité'!$A$5,"-"))))</f>
        <v>-</v>
      </c>
    </row>
    <row r="189" spans="1:8" x14ac:dyDescent="0.2">
      <c r="A189" t="s">
        <v>1042</v>
      </c>
      <c r="B189" t="s">
        <v>1043</v>
      </c>
      <c r="C189" t="s">
        <v>1044</v>
      </c>
      <c r="D189" t="s">
        <v>1045</v>
      </c>
      <c r="E189" s="5">
        <f>SUMIF(Commandes!$C:$C,$A189,Commandes!$F:$F)</f>
        <v>147.0455</v>
      </c>
      <c r="F189" t="str">
        <f>_xlfn.XLOOKUP(E189/10,'Niveau fidélité'!$B:$B,'Niveau fidélité'!$A:$A,"-",-1)</f>
        <v>-</v>
      </c>
      <c r="H189" t="str">
        <f>IF((E189/10)&gt;='Niveau fidélité'!$B$2,'Niveau fidélité'!$A$2, IF((E189/10)&gt;='Niveau fidélité'!$B$3,'Niveau fidélité'!$A$3, IF((E189/10)&gt;='Niveau fidélité'!$B$4,'Niveau fidélité'!$A$4,IF((E189/10)&gt;='Niveau fidélité'!$B$5,'Niveau fidélité'!$A$5,"-"))))</f>
        <v>-</v>
      </c>
    </row>
    <row r="190" spans="1:8" x14ac:dyDescent="0.2">
      <c r="A190" t="s">
        <v>1046</v>
      </c>
      <c r="B190" t="s">
        <v>1047</v>
      </c>
      <c r="C190" t="s">
        <v>1048</v>
      </c>
      <c r="D190" t="s">
        <v>1049</v>
      </c>
      <c r="E190" s="5">
        <f>SUMIF(Commandes!$C:$C,$A190,Commandes!$F:$F)</f>
        <v>158.41879999999998</v>
      </c>
      <c r="F190" t="str">
        <f>_xlfn.XLOOKUP(E190/10,'Niveau fidélité'!$B:$B,'Niveau fidélité'!$A:$A,"-",-1)</f>
        <v>-</v>
      </c>
      <c r="H190" t="str">
        <f>IF((E190/10)&gt;='Niveau fidélité'!$B$2,'Niveau fidélité'!$A$2, IF((E190/10)&gt;='Niveau fidélité'!$B$3,'Niveau fidélité'!$A$3, IF((E190/10)&gt;='Niveau fidélité'!$B$4,'Niveau fidélité'!$A$4,IF((E190/10)&gt;='Niveau fidélité'!$B$5,'Niveau fidélité'!$A$5,"-"))))</f>
        <v>-</v>
      </c>
    </row>
    <row r="191" spans="1:8" x14ac:dyDescent="0.2">
      <c r="A191" t="s">
        <v>1050</v>
      </c>
      <c r="B191" t="s">
        <v>1051</v>
      </c>
      <c r="C191" t="s">
        <v>1052</v>
      </c>
      <c r="D191" t="s">
        <v>1053</v>
      </c>
      <c r="E191" s="5">
        <f>SUMIF(Commandes!$C:$C,$A191,Commandes!$F:$F)</f>
        <v>611.33859999999993</v>
      </c>
      <c r="F191" t="str">
        <f>_xlfn.XLOOKUP(E191/10,'Niveau fidélité'!$B:$B,'Niveau fidélité'!$A:$A,"-",-1)</f>
        <v>Bronze</v>
      </c>
      <c r="H191" t="str">
        <f>IF((E191/10)&gt;='Niveau fidélité'!$B$2,'Niveau fidélité'!$A$2, IF((E191/10)&gt;='Niveau fidélité'!$B$3,'Niveau fidélité'!$A$3, IF((E191/10)&gt;='Niveau fidélité'!$B$4,'Niveau fidélité'!$A$4,IF((E191/10)&gt;='Niveau fidélité'!$B$5,'Niveau fidélité'!$A$5,"-"))))</f>
        <v>Bronze</v>
      </c>
    </row>
    <row r="192" spans="1:8" x14ac:dyDescent="0.2">
      <c r="A192" t="s">
        <v>648</v>
      </c>
      <c r="B192" t="s">
        <v>1054</v>
      </c>
      <c r="C192" t="s">
        <v>1055</v>
      </c>
      <c r="D192" t="s">
        <v>1056</v>
      </c>
      <c r="E192" s="5">
        <f>SUMIF(Commandes!$C:$C,$A192,Commandes!$F:$F)</f>
        <v>217.34314999999998</v>
      </c>
      <c r="F192" t="str">
        <f>_xlfn.XLOOKUP(E192/10,'Niveau fidélité'!$B:$B,'Niveau fidélité'!$A:$A,"-",-1)</f>
        <v>-</v>
      </c>
      <c r="H192" t="str">
        <f>IF((E192/10)&gt;='Niveau fidélité'!$B$2,'Niveau fidélité'!$A$2, IF((E192/10)&gt;='Niveau fidélité'!$B$3,'Niveau fidélité'!$A$3, IF((E192/10)&gt;='Niveau fidélité'!$B$4,'Niveau fidélité'!$A$4,IF((E192/10)&gt;='Niveau fidélité'!$B$5,'Niveau fidélité'!$A$5,"-"))))</f>
        <v>-</v>
      </c>
    </row>
    <row r="193" spans="1:8" x14ac:dyDescent="0.2">
      <c r="A193" t="s">
        <v>1057</v>
      </c>
      <c r="B193" t="s">
        <v>1058</v>
      </c>
      <c r="C193" t="s">
        <v>1059</v>
      </c>
      <c r="D193" t="s">
        <v>1060</v>
      </c>
      <c r="E193" s="5">
        <f>SUMIF(Commandes!$C:$C,$A193,Commandes!$F:$F)</f>
        <v>185.72935000000001</v>
      </c>
      <c r="F193" t="str">
        <f>_xlfn.XLOOKUP(E193/10,'Niveau fidélité'!$B:$B,'Niveau fidélité'!$A:$A,"-",-1)</f>
        <v>-</v>
      </c>
      <c r="H193" t="str">
        <f>IF((E193/10)&gt;='Niveau fidélité'!$B$2,'Niveau fidélité'!$A$2, IF((E193/10)&gt;='Niveau fidélité'!$B$3,'Niveau fidélité'!$A$3, IF((E193/10)&gt;='Niveau fidélité'!$B$4,'Niveau fidélité'!$A$4,IF((E193/10)&gt;='Niveau fidélité'!$B$5,'Niveau fidélité'!$A$5,"-"))))</f>
        <v>-</v>
      </c>
    </row>
    <row r="194" spans="1:8" x14ac:dyDescent="0.2">
      <c r="A194" t="s">
        <v>1061</v>
      </c>
      <c r="B194" t="s">
        <v>1062</v>
      </c>
      <c r="C194" t="s">
        <v>1063</v>
      </c>
      <c r="D194" t="s">
        <v>1064</v>
      </c>
      <c r="E194" s="5">
        <f>SUMIF(Commandes!$C:$C,$A194,Commandes!$F:$F)</f>
        <v>0</v>
      </c>
      <c r="F194" t="str">
        <f>_xlfn.XLOOKUP(E194/10,'Niveau fidélité'!$B:$B,'Niveau fidélité'!$A:$A,"-",-1)</f>
        <v>-</v>
      </c>
      <c r="H194" t="str">
        <f>IF((E194/10)&gt;='Niveau fidélité'!$B$2,'Niveau fidélité'!$A$2, IF((E194/10)&gt;='Niveau fidélité'!$B$3,'Niveau fidélité'!$A$3, IF((E194/10)&gt;='Niveau fidélité'!$B$4,'Niveau fidélité'!$A$4,IF((E194/10)&gt;='Niveau fidélité'!$B$5,'Niveau fidélité'!$A$5,"-"))))</f>
        <v>-</v>
      </c>
    </row>
    <row r="195" spans="1:8" x14ac:dyDescent="0.2">
      <c r="A195" t="s">
        <v>1065</v>
      </c>
      <c r="B195" t="s">
        <v>1066</v>
      </c>
      <c r="C195" t="s">
        <v>1067</v>
      </c>
      <c r="D195" t="s">
        <v>1068</v>
      </c>
      <c r="E195" s="5">
        <f>SUMIF(Commandes!$C:$C,$A195,Commandes!$F:$F)</f>
        <v>106.76599999999999</v>
      </c>
      <c r="F195" t="str">
        <f>_xlfn.XLOOKUP(E195/10,'Niveau fidélité'!$B:$B,'Niveau fidélité'!$A:$A,"-",-1)</f>
        <v>-</v>
      </c>
      <c r="H195" t="str">
        <f>IF((E195/10)&gt;='Niveau fidélité'!$B$2,'Niveau fidélité'!$A$2, IF((E195/10)&gt;='Niveau fidélité'!$B$3,'Niveau fidélité'!$A$3, IF((E195/10)&gt;='Niveau fidélité'!$B$4,'Niveau fidélité'!$A$4,IF((E195/10)&gt;='Niveau fidélité'!$B$5,'Niveau fidélité'!$A$5,"-"))))</f>
        <v>-</v>
      </c>
    </row>
    <row r="196" spans="1:8" x14ac:dyDescent="0.2">
      <c r="A196" t="s">
        <v>1069</v>
      </c>
      <c r="B196" t="s">
        <v>1070</v>
      </c>
      <c r="C196" t="s">
        <v>1071</v>
      </c>
      <c r="D196" t="s">
        <v>1072</v>
      </c>
      <c r="E196" s="5">
        <f>SUMIF(Commandes!$C:$C,$A196,Commandes!$F:$F)</f>
        <v>121.88407999999998</v>
      </c>
      <c r="F196" t="str">
        <f>_xlfn.XLOOKUP(E196/10,'Niveau fidélité'!$B:$B,'Niveau fidélité'!$A:$A,"-",-1)</f>
        <v>-</v>
      </c>
      <c r="H196" t="str">
        <f>IF((E196/10)&gt;='Niveau fidélité'!$B$2,'Niveau fidélité'!$A$2, IF((E196/10)&gt;='Niveau fidélité'!$B$3,'Niveau fidélité'!$A$3, IF((E196/10)&gt;='Niveau fidélité'!$B$4,'Niveau fidélité'!$A$4,IF((E196/10)&gt;='Niveau fidélité'!$B$5,'Niveau fidélité'!$A$5,"-"))))</f>
        <v>-</v>
      </c>
    </row>
    <row r="197" spans="1:8" x14ac:dyDescent="0.2">
      <c r="A197" t="s">
        <v>1073</v>
      </c>
      <c r="B197" t="s">
        <v>1074</v>
      </c>
      <c r="C197" t="s">
        <v>1075</v>
      </c>
      <c r="D197" t="s">
        <v>1076</v>
      </c>
      <c r="E197" s="5">
        <f>SUMIF(Commandes!$C:$C,$A197,Commandes!$F:$F)</f>
        <v>736.47149999999988</v>
      </c>
      <c r="F197" t="str">
        <f>_xlfn.XLOOKUP(E197/10,'Niveau fidélité'!$B:$B,'Niveau fidélité'!$A:$A,"-",-1)</f>
        <v>Bronze</v>
      </c>
      <c r="H197" t="str">
        <f>IF((E197/10)&gt;='Niveau fidélité'!$B$2,'Niveau fidélité'!$A$2, IF((E197/10)&gt;='Niveau fidélité'!$B$3,'Niveau fidélité'!$A$3, IF((E197/10)&gt;='Niveau fidélité'!$B$4,'Niveau fidélité'!$A$4,IF((E197/10)&gt;='Niveau fidélité'!$B$5,'Niveau fidélité'!$A$5,"-"))))</f>
        <v>Bronze</v>
      </c>
    </row>
    <row r="198" spans="1:8" x14ac:dyDescent="0.2">
      <c r="A198" t="s">
        <v>1077</v>
      </c>
      <c r="B198" t="s">
        <v>1078</v>
      </c>
      <c r="C198" t="s">
        <v>1079</v>
      </c>
      <c r="D198" t="s">
        <v>1080</v>
      </c>
      <c r="E198" s="5">
        <f>SUMIF(Commandes!$C:$C,$A198,Commandes!$F:$F)</f>
        <v>0</v>
      </c>
      <c r="F198" t="str">
        <f>_xlfn.XLOOKUP(E198/10,'Niveau fidélité'!$B:$B,'Niveau fidélité'!$A:$A,"-",-1)</f>
        <v>-</v>
      </c>
      <c r="H198" t="str">
        <f>IF((E198/10)&gt;='Niveau fidélité'!$B$2,'Niveau fidélité'!$A$2, IF((E198/10)&gt;='Niveau fidélité'!$B$3,'Niveau fidélité'!$A$3, IF((E198/10)&gt;='Niveau fidélité'!$B$4,'Niveau fidélité'!$A$4,IF((E198/10)&gt;='Niveau fidélité'!$B$5,'Niveau fidélité'!$A$5,"-"))))</f>
        <v>-</v>
      </c>
    </row>
    <row r="199" spans="1:8" x14ac:dyDescent="0.2">
      <c r="A199" t="s">
        <v>1081</v>
      </c>
      <c r="B199" t="s">
        <v>1082</v>
      </c>
      <c r="C199" t="s">
        <v>1083</v>
      </c>
      <c r="D199" t="s">
        <v>1084</v>
      </c>
      <c r="E199" s="5">
        <f>SUMIF(Commandes!$C:$C,$A199,Commandes!$F:$F)</f>
        <v>0</v>
      </c>
      <c r="F199" t="str">
        <f>_xlfn.XLOOKUP(E199/10,'Niveau fidélité'!$B:$B,'Niveau fidélité'!$A:$A,"-",-1)</f>
        <v>-</v>
      </c>
      <c r="H199" t="str">
        <f>IF((E199/10)&gt;='Niveau fidélité'!$B$2,'Niveau fidélité'!$A$2, IF((E199/10)&gt;='Niveau fidélité'!$B$3,'Niveau fidélité'!$A$3, IF((E199/10)&gt;='Niveau fidélité'!$B$4,'Niveau fidélité'!$A$4,IF((E199/10)&gt;='Niveau fidélité'!$B$5,'Niveau fidélité'!$A$5,"-"))))</f>
        <v>-</v>
      </c>
    </row>
    <row r="200" spans="1:8" x14ac:dyDescent="0.2">
      <c r="A200" t="s">
        <v>1085</v>
      </c>
      <c r="B200" t="s">
        <v>1086</v>
      </c>
      <c r="C200" t="s">
        <v>1087</v>
      </c>
      <c r="D200" t="s">
        <v>1088</v>
      </c>
      <c r="E200" s="5">
        <f>SUMIF(Commandes!$C:$C,$A200,Commandes!$F:$F)</f>
        <v>394.47099999999995</v>
      </c>
      <c r="F200" t="str">
        <f>_xlfn.XLOOKUP(E200/10,'Niveau fidélité'!$B:$B,'Niveau fidélité'!$A:$A,"-",-1)</f>
        <v>-</v>
      </c>
      <c r="H200" t="str">
        <f>IF((E200/10)&gt;='Niveau fidélité'!$B$2,'Niveau fidélité'!$A$2, IF((E200/10)&gt;='Niveau fidélité'!$B$3,'Niveau fidélité'!$A$3, IF((E200/10)&gt;='Niveau fidélité'!$B$4,'Niveau fidélité'!$A$4,IF((E200/10)&gt;='Niveau fidélité'!$B$5,'Niveau fidélité'!$A$5,"-"))))</f>
        <v>-</v>
      </c>
    </row>
    <row r="201" spans="1:8" x14ac:dyDescent="0.2">
      <c r="A201" t="s">
        <v>1089</v>
      </c>
      <c r="B201" t="s">
        <v>1090</v>
      </c>
      <c r="C201" t="s">
        <v>1091</v>
      </c>
      <c r="D201" t="s">
        <v>1092</v>
      </c>
      <c r="E201" s="5">
        <f>SUMIF(Commandes!$C:$C,$A201,Commandes!$F:$F)</f>
        <v>0</v>
      </c>
      <c r="F201" t="str">
        <f>_xlfn.XLOOKUP(E201/10,'Niveau fidélité'!$B:$B,'Niveau fidélité'!$A:$A,"-",-1)</f>
        <v>-</v>
      </c>
      <c r="H201" t="str">
        <f>IF((E201/10)&gt;='Niveau fidélité'!$B$2,'Niveau fidélité'!$A$2, IF((E201/10)&gt;='Niveau fidélité'!$B$3,'Niveau fidélité'!$A$3, IF((E201/10)&gt;='Niveau fidélité'!$B$4,'Niveau fidélité'!$A$4,IF((E201/10)&gt;='Niveau fidélité'!$B$5,'Niveau fidélité'!$A$5,"-"))))</f>
        <v>-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E781B-7B6B-B149-B06F-E5C80AFBCD18}">
  <sheetPr>
    <tabColor theme="8" tint="0.79998168889431442"/>
  </sheetPr>
  <dimension ref="A1:I251"/>
  <sheetViews>
    <sheetView workbookViewId="0">
      <selection activeCell="I2" sqref="I2"/>
    </sheetView>
  </sheetViews>
  <sheetFormatPr baseColWidth="10" defaultRowHeight="16" x14ac:dyDescent="0.2"/>
  <cols>
    <col min="1" max="1" width="14.6640625" customWidth="1"/>
    <col min="2" max="2" width="15" style="12" customWidth="1"/>
    <col min="3" max="3" width="13.6640625" style="14" customWidth="1"/>
    <col min="4" max="4" width="17.6640625" style="14" customWidth="1"/>
    <col min="5" max="5" width="17.6640625" customWidth="1"/>
    <col min="6" max="6" width="18.33203125" customWidth="1"/>
    <col min="7" max="7" width="11.33203125" customWidth="1"/>
    <col min="9" max="9" width="16.1640625" customWidth="1"/>
  </cols>
  <sheetData>
    <row r="1" spans="1:9" x14ac:dyDescent="0.2">
      <c r="A1" s="2" t="s">
        <v>291</v>
      </c>
      <c r="B1" s="11" t="s">
        <v>292</v>
      </c>
      <c r="C1" s="13" t="s">
        <v>293</v>
      </c>
      <c r="D1" s="13" t="s">
        <v>116</v>
      </c>
      <c r="E1" s="2" t="s">
        <v>1346</v>
      </c>
      <c r="F1" s="2" t="s">
        <v>1347</v>
      </c>
      <c r="G1" s="2" t="s">
        <v>1348</v>
      </c>
      <c r="H1" s="2" t="s">
        <v>1349</v>
      </c>
      <c r="I1" s="2" t="s">
        <v>1351</v>
      </c>
    </row>
    <row r="2" spans="1:9" x14ac:dyDescent="0.2">
      <c r="A2" t="s">
        <v>1093</v>
      </c>
      <c r="B2" s="12">
        <v>45932</v>
      </c>
      <c r="C2" s="14" t="s">
        <v>297</v>
      </c>
      <c r="D2" s="14" t="s">
        <v>117</v>
      </c>
      <c r="E2" s="5">
        <f>SUMIF('Détails Commandes'!$A:$A,Commandes!$A2,'Détails Commandes'!E:E)</f>
        <v>10.8</v>
      </c>
      <c r="F2" s="5">
        <f>SUMIF('Détails Commandes'!$A:$A,Commandes!$A2,'Détails Commandes'!F:F)</f>
        <v>11.394</v>
      </c>
      <c r="G2" s="5">
        <f>SUMIF('Détails Commandes'!$A:$A,Commandes!$A2,'Détails Commandes'!G:G)</f>
        <v>7.6</v>
      </c>
      <c r="H2" s="6">
        <f>E2-G2</f>
        <v>3.2000000000000011</v>
      </c>
      <c r="I2" s="7" t="str" cm="1">
        <f t="array" aca="1" ref="I2" ca="1">_xlfn.IFS(D2="annulée","Annulée",NETWORKDAYS(B2,TODAY())&gt;VLOOKUP($D2,Délais!$A:$B,2,FALSE),"Retard",TRUE,"OK")</f>
        <v>Annulée</v>
      </c>
    </row>
    <row r="3" spans="1:9" x14ac:dyDescent="0.2">
      <c r="A3" t="s">
        <v>1094</v>
      </c>
      <c r="B3" s="12">
        <v>45915</v>
      </c>
      <c r="C3" s="14" t="s">
        <v>532</v>
      </c>
      <c r="D3" s="14" t="s">
        <v>118</v>
      </c>
      <c r="E3" s="5">
        <f>SUMIF('Détails Commandes'!$A:$A,Commandes!$A3,'Détails Commandes'!E:E)</f>
        <v>195.73000000000002</v>
      </c>
      <c r="F3" s="5">
        <f>SUMIF('Détails Commandes'!$A:$A,Commandes!$A3,'Détails Commandes'!F:F)</f>
        <v>230.0069</v>
      </c>
      <c r="G3" s="5">
        <f>SUMIF('Détails Commandes'!$A:$A,Commandes!$A3,'Détails Commandes'!G:G)</f>
        <v>153.41</v>
      </c>
      <c r="H3" s="6">
        <f t="shared" ref="H3:H66" si="0">E3-G3</f>
        <v>42.320000000000022</v>
      </c>
      <c r="I3" s="7" t="str" cm="1">
        <f t="array" aca="1" ref="I3" ca="1">_xlfn.IFS(D3="annulée","Annulée",NETWORKDAYS(B3,TODAY())&gt;VLOOKUP($D3,Délais!$A:$B,2,FALSE),"Retard",TRUE,"OK")</f>
        <v>Retard</v>
      </c>
    </row>
    <row r="4" spans="1:9" x14ac:dyDescent="0.2">
      <c r="A4" t="s">
        <v>1095</v>
      </c>
      <c r="B4" s="12">
        <v>45921</v>
      </c>
      <c r="C4" s="14" t="s">
        <v>536</v>
      </c>
      <c r="D4" s="14" t="s">
        <v>119</v>
      </c>
      <c r="E4" s="5">
        <f>SUMIF('Détails Commandes'!$A:$A,Commandes!$A4,'Détails Commandes'!E:E)</f>
        <v>347.78</v>
      </c>
      <c r="F4" s="5">
        <f>SUMIF('Détails Commandes'!$A:$A,Commandes!$A4,'Détails Commandes'!F:F)</f>
        <v>406.44939999999997</v>
      </c>
      <c r="G4" s="5">
        <f>SUMIF('Détails Commandes'!$A:$A,Commandes!$A4,'Détails Commandes'!G:G)</f>
        <v>237.83999999999997</v>
      </c>
      <c r="H4" s="6">
        <f t="shared" si="0"/>
        <v>109.94</v>
      </c>
      <c r="I4" s="7" t="str" cm="1">
        <f t="array" aca="1" ref="I4" ca="1">_xlfn.IFS(D4="annulée","Annulée",NETWORKDAYS(B4,TODAY())&gt;VLOOKUP($D4,Délais!$A:$B,2,FALSE),"Retard",TRUE,"OK")</f>
        <v>Retard</v>
      </c>
    </row>
    <row r="5" spans="1:9" x14ac:dyDescent="0.2">
      <c r="A5" t="s">
        <v>1096</v>
      </c>
      <c r="B5" s="12">
        <v>45922</v>
      </c>
      <c r="C5" s="14" t="s">
        <v>768</v>
      </c>
      <c r="D5" s="14" t="s">
        <v>119</v>
      </c>
      <c r="E5" s="5">
        <f>SUMIF('Détails Commandes'!$A:$A,Commandes!$A5,'Détails Commandes'!E:E)</f>
        <v>24.4</v>
      </c>
      <c r="F5" s="5">
        <f>SUMIF('Détails Commandes'!$A:$A,Commandes!$A5,'Détails Commandes'!F:F)</f>
        <v>26.84</v>
      </c>
      <c r="G5" s="5">
        <f>SUMIF('Détails Commandes'!$A:$A,Commandes!$A5,'Détails Commandes'!G:G)</f>
        <v>16.399999999999999</v>
      </c>
      <c r="H5" s="6">
        <f t="shared" si="0"/>
        <v>8</v>
      </c>
      <c r="I5" s="7" t="str" cm="1">
        <f t="array" aca="1" ref="I5" ca="1">_xlfn.IFS(D5="annulée","Annulée",NETWORKDAYS(B5,TODAY())&gt;VLOOKUP($D5,Délais!$A:$B,2,FALSE),"Retard",TRUE,"OK")</f>
        <v>Retard</v>
      </c>
    </row>
    <row r="6" spans="1:9" x14ac:dyDescent="0.2">
      <c r="A6" t="s">
        <v>1097</v>
      </c>
      <c r="B6" s="12">
        <v>45920</v>
      </c>
      <c r="C6" s="14" t="s">
        <v>376</v>
      </c>
      <c r="D6" s="14" t="s">
        <v>118</v>
      </c>
      <c r="E6" s="5">
        <f>SUMIF('Détails Commandes'!$A:$A,Commandes!$A6,'Détails Commandes'!E:E)</f>
        <v>23.96</v>
      </c>
      <c r="F6" s="5">
        <f>SUMIF('Détails Commandes'!$A:$A,Commandes!$A6,'Détails Commandes'!F:F)</f>
        <v>25.277799999999999</v>
      </c>
      <c r="G6" s="5">
        <f>SUMIF('Détails Commandes'!$A:$A,Commandes!$A6,'Détails Commandes'!G:G)</f>
        <v>18.8</v>
      </c>
      <c r="H6" s="6">
        <f t="shared" si="0"/>
        <v>5.16</v>
      </c>
      <c r="I6" s="7" t="str" cm="1">
        <f t="array" aca="1" ref="I6" ca="1">_xlfn.IFS(D6="annulée","Annulée",NETWORKDAYS(B6,TODAY())&gt;VLOOKUP($D6,Délais!$A:$B,2,FALSE),"Retard",TRUE,"OK")</f>
        <v>Retard</v>
      </c>
    </row>
    <row r="7" spans="1:9" x14ac:dyDescent="0.2">
      <c r="A7" t="s">
        <v>1098</v>
      </c>
      <c r="B7" s="12">
        <v>45904</v>
      </c>
      <c r="C7" s="14" t="s">
        <v>448</v>
      </c>
      <c r="D7" s="14" t="s">
        <v>117</v>
      </c>
      <c r="E7" s="5">
        <f>SUMIF('Détails Commandes'!$A:$A,Commandes!$A7,'Détails Commandes'!E:E)</f>
        <v>568.14</v>
      </c>
      <c r="F7" s="5">
        <f>SUMIF('Détails Commandes'!$A:$A,Commandes!$A7,'Détails Commandes'!F:F)</f>
        <v>669.46184999999991</v>
      </c>
      <c r="G7" s="5">
        <f>SUMIF('Détails Commandes'!$A:$A,Commandes!$A7,'Détails Commandes'!G:G)</f>
        <v>453.75</v>
      </c>
      <c r="H7" s="6">
        <f t="shared" si="0"/>
        <v>114.38999999999999</v>
      </c>
      <c r="I7" s="7" t="str" cm="1">
        <f t="array" aca="1" ref="I7" ca="1">_xlfn.IFS(D7="annulée","Annulée",NETWORKDAYS(B7,TODAY())&gt;VLOOKUP($D7,Délais!$A:$B,2,FALSE),"Retard",TRUE,"OK")</f>
        <v>Annulée</v>
      </c>
    </row>
    <row r="8" spans="1:9" x14ac:dyDescent="0.2">
      <c r="A8" t="s">
        <v>1099</v>
      </c>
      <c r="B8" s="12">
        <v>45920</v>
      </c>
      <c r="C8" s="14" t="s">
        <v>990</v>
      </c>
      <c r="D8" s="14" t="s">
        <v>118</v>
      </c>
      <c r="E8" s="5">
        <f>SUMIF('Détails Commandes'!$A:$A,Commandes!$A8,'Détails Commandes'!E:E)</f>
        <v>498.28000000000003</v>
      </c>
      <c r="F8" s="5">
        <f>SUMIF('Détails Commandes'!$A:$A,Commandes!$A8,'Détails Commandes'!F:F)</f>
        <v>555.71199999999999</v>
      </c>
      <c r="G8" s="5">
        <f>SUMIF('Détails Commandes'!$A:$A,Commandes!$A8,'Détails Commandes'!G:G)</f>
        <v>368.9</v>
      </c>
      <c r="H8" s="6">
        <f t="shared" si="0"/>
        <v>129.38000000000005</v>
      </c>
      <c r="I8" s="7" t="str" cm="1">
        <f t="array" aca="1" ref="I8" ca="1">_xlfn.IFS(D8="annulée","Annulée",NETWORKDAYS(B8,TODAY())&gt;VLOOKUP($D8,Délais!$A:$B,2,FALSE),"Retard",TRUE,"OK")</f>
        <v>Retard</v>
      </c>
    </row>
    <row r="9" spans="1:9" x14ac:dyDescent="0.2">
      <c r="A9" t="s">
        <v>1100</v>
      </c>
      <c r="B9" s="12">
        <v>45925</v>
      </c>
      <c r="C9" s="14" t="s">
        <v>1022</v>
      </c>
      <c r="D9" s="14" t="s">
        <v>117</v>
      </c>
      <c r="E9" s="5">
        <f>SUMIF('Détails Commandes'!$A:$A,Commandes!$A9,'Détails Commandes'!E:E)</f>
        <v>21.08</v>
      </c>
      <c r="F9" s="5">
        <f>SUMIF('Détails Commandes'!$A:$A,Commandes!$A9,'Détails Commandes'!F:F)</f>
        <v>22.239399999999996</v>
      </c>
      <c r="G9" s="5">
        <f>SUMIF('Détails Commandes'!$A:$A,Commandes!$A9,'Détails Commandes'!G:G)</f>
        <v>12.16</v>
      </c>
      <c r="H9" s="6">
        <f t="shared" si="0"/>
        <v>8.9199999999999982</v>
      </c>
      <c r="I9" s="7" t="str" cm="1">
        <f t="array" aca="1" ref="I9" ca="1">_xlfn.IFS(D9="annulée","Annulée",NETWORKDAYS(B9,TODAY())&gt;VLOOKUP($D9,Délais!$A:$B,2,FALSE),"Retard",TRUE,"OK")</f>
        <v>Annulée</v>
      </c>
    </row>
    <row r="10" spans="1:9" x14ac:dyDescent="0.2">
      <c r="A10" t="s">
        <v>1101</v>
      </c>
      <c r="B10" s="12">
        <v>45918</v>
      </c>
      <c r="C10" s="14" t="s">
        <v>608</v>
      </c>
      <c r="D10" s="14" t="s">
        <v>118</v>
      </c>
      <c r="E10" s="5">
        <f>SUMIF('Détails Commandes'!$A:$A,Commandes!$A10,'Détails Commandes'!E:E)</f>
        <v>20</v>
      </c>
      <c r="F10" s="5">
        <f>SUMIF('Détails Commandes'!$A:$A,Commandes!$A10,'Détails Commandes'!F:F)</f>
        <v>21.099999999999998</v>
      </c>
      <c r="G10" s="5">
        <f>SUMIF('Détails Commandes'!$A:$A,Commandes!$A10,'Détails Commandes'!G:G)</f>
        <v>17.2</v>
      </c>
      <c r="H10" s="6">
        <f t="shared" si="0"/>
        <v>2.8000000000000007</v>
      </c>
      <c r="I10" s="7" t="str" cm="1">
        <f t="array" aca="1" ref="I10" ca="1">_xlfn.IFS(D10="annulée","Annulée",NETWORKDAYS(B10,TODAY())&gt;VLOOKUP($D10,Délais!$A:$B,2,FALSE),"Retard",TRUE,"OK")</f>
        <v>Retard</v>
      </c>
    </row>
    <row r="11" spans="1:9" x14ac:dyDescent="0.2">
      <c r="A11" t="s">
        <v>1102</v>
      </c>
      <c r="B11" s="12">
        <v>45922</v>
      </c>
      <c r="C11" s="14" t="s">
        <v>704</v>
      </c>
      <c r="D11" s="14" t="s">
        <v>117</v>
      </c>
      <c r="E11" s="5">
        <f>SUMIF('Détails Commandes'!$A:$A,Commandes!$A11,'Détails Commandes'!E:E)</f>
        <v>272.23</v>
      </c>
      <c r="F11" s="5">
        <f>SUMIF('Détails Commandes'!$A:$A,Commandes!$A11,'Détails Commandes'!F:F)</f>
        <v>316.42304999999999</v>
      </c>
      <c r="G11" s="5">
        <f>SUMIF('Détails Commandes'!$A:$A,Commandes!$A11,'Détails Commandes'!G:G)</f>
        <v>171.22</v>
      </c>
      <c r="H11" s="6">
        <f t="shared" si="0"/>
        <v>101.01000000000002</v>
      </c>
      <c r="I11" s="7" t="str" cm="1">
        <f t="array" aca="1" ref="I11" ca="1">_xlfn.IFS(D11="annulée","Annulée",NETWORKDAYS(B11,TODAY())&gt;VLOOKUP($D11,Délais!$A:$B,2,FALSE),"Retard",TRUE,"OK")</f>
        <v>Annulée</v>
      </c>
    </row>
    <row r="12" spans="1:9" x14ac:dyDescent="0.2">
      <c r="A12" t="s">
        <v>1103</v>
      </c>
      <c r="B12" s="12">
        <v>45923</v>
      </c>
      <c r="C12" s="14" t="s">
        <v>772</v>
      </c>
      <c r="D12" s="14" t="s">
        <v>117</v>
      </c>
      <c r="E12" s="5">
        <f>SUMIF('Détails Commandes'!$A:$A,Commandes!$A12,'Détails Commandes'!E:E)</f>
        <v>148.71</v>
      </c>
      <c r="F12" s="5">
        <f>SUMIF('Détails Commandes'!$A:$A,Commandes!$A12,'Détails Commandes'!F:F)</f>
        <v>178.452</v>
      </c>
      <c r="G12" s="5">
        <f>SUMIF('Détails Commandes'!$A:$A,Commandes!$A12,'Détails Commandes'!G:G)</f>
        <v>102.06</v>
      </c>
      <c r="H12" s="6">
        <f t="shared" si="0"/>
        <v>46.650000000000006</v>
      </c>
      <c r="I12" s="7" t="str" cm="1">
        <f t="array" aca="1" ref="I12" ca="1">_xlfn.IFS(D12="annulée","Annulée",NETWORKDAYS(B12,TODAY())&gt;VLOOKUP($D12,Délais!$A:$B,2,FALSE),"Retard",TRUE,"OK")</f>
        <v>Annulée</v>
      </c>
    </row>
    <row r="13" spans="1:9" x14ac:dyDescent="0.2">
      <c r="A13" t="s">
        <v>1104</v>
      </c>
      <c r="B13" s="12">
        <v>45932</v>
      </c>
      <c r="C13" s="14" t="s">
        <v>684</v>
      </c>
      <c r="D13" s="14" t="s">
        <v>119</v>
      </c>
      <c r="E13" s="5">
        <f>SUMIF('Détails Commandes'!$A:$A,Commandes!$A13,'Détails Commandes'!E:E)</f>
        <v>232.72</v>
      </c>
      <c r="F13" s="5">
        <f>SUMIF('Détails Commandes'!$A:$A,Commandes!$A13,'Détails Commandes'!F:F)</f>
        <v>243.4932</v>
      </c>
      <c r="G13" s="5">
        <f>SUMIF('Détails Commandes'!$A:$A,Commandes!$A13,'Détails Commandes'!G:G)</f>
        <v>159.93</v>
      </c>
      <c r="H13" s="6">
        <f t="shared" si="0"/>
        <v>72.789999999999992</v>
      </c>
      <c r="I13" s="7" t="str" cm="1">
        <f t="array" aca="1" ref="I13" ca="1">_xlfn.IFS(D13="annulée","Annulée",NETWORKDAYS(B13,TODAY())&gt;VLOOKUP($D13,Délais!$A:$B,2,FALSE),"Retard",TRUE,"OK")</f>
        <v>Retard</v>
      </c>
    </row>
    <row r="14" spans="1:9" x14ac:dyDescent="0.2">
      <c r="A14" t="s">
        <v>1105</v>
      </c>
      <c r="B14" s="12">
        <v>45929</v>
      </c>
      <c r="C14" s="14" t="s">
        <v>348</v>
      </c>
      <c r="D14" s="14" t="s">
        <v>119</v>
      </c>
      <c r="E14" s="5">
        <f>SUMIF('Détails Commandes'!$A:$A,Commandes!$A14,'Détails Commandes'!E:E)</f>
        <v>328.65</v>
      </c>
      <c r="F14" s="5">
        <f>SUMIF('Détails Commandes'!$A:$A,Commandes!$A14,'Détails Commandes'!F:F)</f>
        <v>381.5127</v>
      </c>
      <c r="G14" s="5">
        <f>SUMIF('Détails Commandes'!$A:$A,Commandes!$A14,'Détails Commandes'!G:G)</f>
        <v>241.50999999999996</v>
      </c>
      <c r="H14" s="6">
        <f t="shared" si="0"/>
        <v>87.140000000000015</v>
      </c>
      <c r="I14" s="7" t="str" cm="1">
        <f t="array" aca="1" ref="I14" ca="1">_xlfn.IFS(D14="annulée","Annulée",NETWORKDAYS(B14,TODAY())&gt;VLOOKUP($D14,Délais!$A:$B,2,FALSE),"Retard",TRUE,"OK")</f>
        <v>Retard</v>
      </c>
    </row>
    <row r="15" spans="1:9" x14ac:dyDescent="0.2">
      <c r="A15" t="s">
        <v>1106</v>
      </c>
      <c r="B15" s="12">
        <v>45915</v>
      </c>
      <c r="C15" s="14" t="s">
        <v>584</v>
      </c>
      <c r="D15" s="14" t="s">
        <v>117</v>
      </c>
      <c r="E15" s="5">
        <f>SUMIF('Détails Commandes'!$A:$A,Commandes!$A15,'Détails Commandes'!E:E)</f>
        <v>178.28</v>
      </c>
      <c r="F15" s="5">
        <f>SUMIF('Détails Commandes'!$A:$A,Commandes!$A15,'Détails Commandes'!F:F)</f>
        <v>206.15239999999997</v>
      </c>
      <c r="G15" s="5">
        <f>SUMIF('Détails Commandes'!$A:$A,Commandes!$A15,'Détails Commandes'!G:G)</f>
        <v>127.84</v>
      </c>
      <c r="H15" s="6">
        <f t="shared" si="0"/>
        <v>50.44</v>
      </c>
      <c r="I15" s="7" t="str" cm="1">
        <f t="array" aca="1" ref="I15" ca="1">_xlfn.IFS(D15="annulée","Annulée",NETWORKDAYS(B15,TODAY())&gt;VLOOKUP($D15,Délais!$A:$B,2,FALSE),"Retard",TRUE,"OK")</f>
        <v>Annulée</v>
      </c>
    </row>
    <row r="16" spans="1:9" x14ac:dyDescent="0.2">
      <c r="A16" t="s">
        <v>1107</v>
      </c>
      <c r="B16" s="12">
        <v>45929</v>
      </c>
      <c r="C16" s="14" t="s">
        <v>552</v>
      </c>
      <c r="D16" s="14" t="s">
        <v>118</v>
      </c>
      <c r="E16" s="5">
        <f>SUMIF('Détails Commandes'!$A:$A,Commandes!$A16,'Détails Commandes'!E:E)</f>
        <v>531.4</v>
      </c>
      <c r="F16" s="5">
        <f>SUMIF('Détails Commandes'!$A:$A,Commandes!$A16,'Détails Commandes'!F:F)</f>
        <v>594.94089999999994</v>
      </c>
      <c r="G16" s="5">
        <f>SUMIF('Détails Commandes'!$A:$A,Commandes!$A16,'Détails Commandes'!G:G)</f>
        <v>336.31</v>
      </c>
      <c r="H16" s="6">
        <f t="shared" si="0"/>
        <v>195.08999999999997</v>
      </c>
      <c r="I16" s="7" t="str" cm="1">
        <f t="array" aca="1" ref="I16" ca="1">_xlfn.IFS(D16="annulée","Annulée",NETWORKDAYS(B16,TODAY())&gt;VLOOKUP($D16,Délais!$A:$B,2,FALSE),"Retard",TRUE,"OK")</f>
        <v>Retard</v>
      </c>
    </row>
    <row r="17" spans="1:9" x14ac:dyDescent="0.2">
      <c r="A17" t="s">
        <v>1108</v>
      </c>
      <c r="B17" s="12">
        <v>45912</v>
      </c>
      <c r="C17" s="14" t="s">
        <v>898</v>
      </c>
      <c r="D17" s="14" t="s">
        <v>117</v>
      </c>
      <c r="E17" s="5">
        <f>SUMIF('Détails Commandes'!$A:$A,Commandes!$A17,'Détails Commandes'!E:E)</f>
        <v>211.16</v>
      </c>
      <c r="F17" s="5">
        <f>SUMIF('Détails Commandes'!$A:$A,Commandes!$A17,'Détails Commandes'!F:F)</f>
        <v>243.74411000000001</v>
      </c>
      <c r="G17" s="5">
        <f>SUMIF('Détails Commandes'!$A:$A,Commandes!$A17,'Détails Commandes'!G:G)</f>
        <v>134.42000000000002</v>
      </c>
      <c r="H17" s="6">
        <f t="shared" si="0"/>
        <v>76.739999999999981</v>
      </c>
      <c r="I17" s="7" t="str" cm="1">
        <f t="array" aca="1" ref="I17" ca="1">_xlfn.IFS(D17="annulée","Annulée",NETWORKDAYS(B17,TODAY())&gt;VLOOKUP($D17,Délais!$A:$B,2,FALSE),"Retard",TRUE,"OK")</f>
        <v>Annulée</v>
      </c>
    </row>
    <row r="18" spans="1:9" x14ac:dyDescent="0.2">
      <c r="A18" t="s">
        <v>1109</v>
      </c>
      <c r="B18" s="12">
        <v>45917</v>
      </c>
      <c r="C18" s="14" t="s">
        <v>732</v>
      </c>
      <c r="D18" s="14" t="s">
        <v>117</v>
      </c>
      <c r="E18" s="5">
        <f>SUMIF('Détails Commandes'!$A:$A,Commandes!$A18,'Détails Commandes'!E:E)</f>
        <v>165.24</v>
      </c>
      <c r="F18" s="5">
        <f>SUMIF('Détails Commandes'!$A:$A,Commandes!$A18,'Détails Commandes'!F:F)</f>
        <v>198.28800000000001</v>
      </c>
      <c r="G18" s="5">
        <f>SUMIF('Détails Commandes'!$A:$A,Commandes!$A18,'Détails Commandes'!G:G)</f>
        <v>91.84</v>
      </c>
      <c r="H18" s="6">
        <f t="shared" si="0"/>
        <v>73.400000000000006</v>
      </c>
      <c r="I18" s="7" t="str" cm="1">
        <f t="array" aca="1" ref="I18" ca="1">_xlfn.IFS(D18="annulée","Annulée",NETWORKDAYS(B18,TODAY())&gt;VLOOKUP($D18,Délais!$A:$B,2,FALSE),"Retard",TRUE,"OK")</f>
        <v>Annulée</v>
      </c>
    </row>
    <row r="19" spans="1:9" x14ac:dyDescent="0.2">
      <c r="A19" t="s">
        <v>1110</v>
      </c>
      <c r="B19" s="12">
        <v>45906</v>
      </c>
      <c r="C19" s="14" t="s">
        <v>1006</v>
      </c>
      <c r="D19" s="14" t="s">
        <v>120</v>
      </c>
      <c r="E19" s="5">
        <f>SUMIF('Détails Commandes'!$A:$A,Commandes!$A19,'Détails Commandes'!E:E)</f>
        <v>224.78</v>
      </c>
      <c r="F19" s="5">
        <f>SUMIF('Détails Commandes'!$A:$A,Commandes!$A19,'Détails Commandes'!F:F)</f>
        <v>269.73599999999999</v>
      </c>
      <c r="G19" s="5">
        <f>SUMIF('Détails Commandes'!$A:$A,Commandes!$A19,'Détails Commandes'!G:G)</f>
        <v>187.42</v>
      </c>
      <c r="H19" s="6">
        <f t="shared" si="0"/>
        <v>37.360000000000014</v>
      </c>
      <c r="I19" s="7" t="str" cm="1">
        <f t="array" aca="1" ref="I19" ca="1">_xlfn.IFS(D19="annulée","Annulée",NETWORKDAYS(B19,TODAY())&gt;VLOOKUP($D19,Délais!$A:$B,2,FALSE),"Retard",TRUE,"OK")</f>
        <v>Retard</v>
      </c>
    </row>
    <row r="20" spans="1:9" x14ac:dyDescent="0.2">
      <c r="A20" t="s">
        <v>1111</v>
      </c>
      <c r="B20" s="12">
        <v>45911</v>
      </c>
      <c r="C20" s="14" t="s">
        <v>384</v>
      </c>
      <c r="D20" s="14" t="s">
        <v>118</v>
      </c>
      <c r="E20" s="5">
        <f>SUMIF('Détails Commandes'!$A:$A,Commandes!$A20,'Détails Commandes'!E:E)</f>
        <v>243.63</v>
      </c>
      <c r="F20" s="5">
        <f>SUMIF('Détails Commandes'!$A:$A,Commandes!$A20,'Détails Commandes'!F:F)</f>
        <v>265.44948999999997</v>
      </c>
      <c r="G20" s="5">
        <f>SUMIF('Détails Commandes'!$A:$A,Commandes!$A20,'Détails Commandes'!G:G)</f>
        <v>167.01999999999998</v>
      </c>
      <c r="H20" s="6">
        <f t="shared" si="0"/>
        <v>76.610000000000014</v>
      </c>
      <c r="I20" s="7" t="str" cm="1">
        <f t="array" aca="1" ref="I20" ca="1">_xlfn.IFS(D20="annulée","Annulée",NETWORKDAYS(B20,TODAY())&gt;VLOOKUP($D20,Délais!$A:$B,2,FALSE),"Retard",TRUE,"OK")</f>
        <v>Retard</v>
      </c>
    </row>
    <row r="21" spans="1:9" x14ac:dyDescent="0.2">
      <c r="A21" t="s">
        <v>1112</v>
      </c>
      <c r="B21" s="12">
        <v>45917</v>
      </c>
      <c r="C21" s="14" t="s">
        <v>444</v>
      </c>
      <c r="D21" s="14" t="s">
        <v>120</v>
      </c>
      <c r="E21" s="5">
        <f>SUMIF('Détails Commandes'!$A:$A,Commandes!$A21,'Détails Commandes'!E:E)</f>
        <v>402.78</v>
      </c>
      <c r="F21" s="5">
        <f>SUMIF('Détails Commandes'!$A:$A,Commandes!$A21,'Détails Commandes'!F:F)</f>
        <v>475.17349999999993</v>
      </c>
      <c r="G21" s="5">
        <f>SUMIF('Détails Commandes'!$A:$A,Commandes!$A21,'Détails Commandes'!G:G)</f>
        <v>314.72000000000003</v>
      </c>
      <c r="H21" s="6">
        <f t="shared" si="0"/>
        <v>88.059999999999945</v>
      </c>
      <c r="I21" s="7" t="str" cm="1">
        <f t="array" aca="1" ref="I21" ca="1">_xlfn.IFS(D21="annulée","Annulée",NETWORKDAYS(B21,TODAY())&gt;VLOOKUP($D21,Délais!$A:$B,2,FALSE),"Retard",TRUE,"OK")</f>
        <v>Retard</v>
      </c>
    </row>
    <row r="22" spans="1:9" x14ac:dyDescent="0.2">
      <c r="A22" t="s">
        <v>1113</v>
      </c>
      <c r="B22" s="12">
        <v>45903</v>
      </c>
      <c r="C22" s="14" t="s">
        <v>692</v>
      </c>
      <c r="D22" s="14" t="s">
        <v>118</v>
      </c>
      <c r="E22" s="5">
        <f>SUMIF('Détails Commandes'!$A:$A,Commandes!$A22,'Détails Commandes'!E:E)</f>
        <v>199.44</v>
      </c>
      <c r="F22" s="5">
        <f>SUMIF('Détails Commandes'!$A:$A,Commandes!$A22,'Détails Commandes'!F:F)</f>
        <v>231.97215</v>
      </c>
      <c r="G22" s="5">
        <f>SUMIF('Détails Commandes'!$A:$A,Commandes!$A22,'Détails Commandes'!G:G)</f>
        <v>141.06</v>
      </c>
      <c r="H22" s="6">
        <f t="shared" si="0"/>
        <v>58.379999999999995</v>
      </c>
      <c r="I22" s="7" t="str" cm="1">
        <f t="array" aca="1" ref="I22" ca="1">_xlfn.IFS(D22="annulée","Annulée",NETWORKDAYS(B22,TODAY())&gt;VLOOKUP($D22,Délais!$A:$B,2,FALSE),"Retard",TRUE,"OK")</f>
        <v>Retard</v>
      </c>
    </row>
    <row r="23" spans="1:9" x14ac:dyDescent="0.2">
      <c r="A23" t="s">
        <v>1114</v>
      </c>
      <c r="B23" s="12">
        <v>45903</v>
      </c>
      <c r="C23" s="14" t="s">
        <v>328</v>
      </c>
      <c r="D23" s="14" t="s">
        <v>120</v>
      </c>
      <c r="E23" s="5">
        <f>SUMIF('Détails Commandes'!$A:$A,Commandes!$A23,'Détails Commandes'!E:E)</f>
        <v>608.40000000000009</v>
      </c>
      <c r="F23" s="5">
        <f>SUMIF('Détails Commandes'!$A:$A,Commandes!$A23,'Détails Commandes'!F:F)</f>
        <v>721.76544999999999</v>
      </c>
      <c r="G23" s="5">
        <f>SUMIF('Détails Commandes'!$A:$A,Commandes!$A23,'Détails Commandes'!G:G)</f>
        <v>495.04999999999995</v>
      </c>
      <c r="H23" s="6">
        <f t="shared" si="0"/>
        <v>113.35000000000014</v>
      </c>
      <c r="I23" s="7" t="str" cm="1">
        <f t="array" aca="1" ref="I23" ca="1">_xlfn.IFS(D23="annulée","Annulée",NETWORKDAYS(B23,TODAY())&gt;VLOOKUP($D23,Délais!$A:$B,2,FALSE),"Retard",TRUE,"OK")</f>
        <v>Retard</v>
      </c>
    </row>
    <row r="24" spans="1:9" x14ac:dyDescent="0.2">
      <c r="A24" t="s">
        <v>1115</v>
      </c>
      <c r="B24" s="12">
        <v>45914</v>
      </c>
      <c r="C24" s="14" t="s">
        <v>316</v>
      </c>
      <c r="D24" s="14" t="s">
        <v>119</v>
      </c>
      <c r="E24" s="5">
        <f>SUMIF('Détails Commandes'!$A:$A,Commandes!$A24,'Détails Commandes'!E:E)</f>
        <v>181.45999999999998</v>
      </c>
      <c r="F24" s="5">
        <f>SUMIF('Détails Commandes'!$A:$A,Commandes!$A24,'Détails Commandes'!F:F)</f>
        <v>209.12449999999995</v>
      </c>
      <c r="G24" s="5">
        <f>SUMIF('Détails Commandes'!$A:$A,Commandes!$A24,'Détails Commandes'!G:G)</f>
        <v>131.63999999999999</v>
      </c>
      <c r="H24" s="6">
        <f t="shared" si="0"/>
        <v>49.819999999999993</v>
      </c>
      <c r="I24" s="7" t="str" cm="1">
        <f t="array" aca="1" ref="I24" ca="1">_xlfn.IFS(D24="annulée","Annulée",NETWORKDAYS(B24,TODAY())&gt;VLOOKUP($D24,Délais!$A:$B,2,FALSE),"Retard",TRUE,"OK")</f>
        <v>Retard</v>
      </c>
    </row>
    <row r="25" spans="1:9" x14ac:dyDescent="0.2">
      <c r="A25" t="s">
        <v>1116</v>
      </c>
      <c r="B25" s="12">
        <v>45931</v>
      </c>
      <c r="C25" s="14" t="s">
        <v>488</v>
      </c>
      <c r="D25" s="14" t="s">
        <v>120</v>
      </c>
      <c r="E25" s="5">
        <f>SUMIF('Détails Commandes'!$A:$A,Commandes!$A25,'Détails Commandes'!E:E)</f>
        <v>542.11</v>
      </c>
      <c r="F25" s="5">
        <f>SUMIF('Détails Commandes'!$A:$A,Commandes!$A25,'Détails Commandes'!F:F)</f>
        <v>623.37299999999993</v>
      </c>
      <c r="G25" s="5">
        <f>SUMIF('Détails Commandes'!$A:$A,Commandes!$A25,'Détails Commandes'!G:G)</f>
        <v>368.39</v>
      </c>
      <c r="H25" s="6">
        <f t="shared" si="0"/>
        <v>173.72000000000003</v>
      </c>
      <c r="I25" s="7" t="str" cm="1">
        <f t="array" aca="1" ref="I25" ca="1">_xlfn.IFS(D25="annulée","Annulée",NETWORKDAYS(B25,TODAY())&gt;VLOOKUP($D25,Délais!$A:$B,2,FALSE),"Retard",TRUE,"OK")</f>
        <v>OK</v>
      </c>
    </row>
    <row r="26" spans="1:9" x14ac:dyDescent="0.2">
      <c r="A26" t="s">
        <v>1117</v>
      </c>
      <c r="B26" s="12">
        <v>45908</v>
      </c>
      <c r="C26" s="14" t="s">
        <v>946</v>
      </c>
      <c r="D26" s="14" t="s">
        <v>120</v>
      </c>
      <c r="E26" s="5">
        <f>SUMIF('Détails Commandes'!$A:$A,Commandes!$A26,'Détails Commandes'!E:E)</f>
        <v>5.4</v>
      </c>
      <c r="F26" s="5">
        <f>SUMIF('Détails Commandes'!$A:$A,Commandes!$A26,'Détails Commandes'!F:F)</f>
        <v>5.6970000000000001</v>
      </c>
      <c r="G26" s="5">
        <f>SUMIF('Détails Commandes'!$A:$A,Commandes!$A26,'Détails Commandes'!G:G)</f>
        <v>3.8</v>
      </c>
      <c r="H26" s="6">
        <f t="shared" si="0"/>
        <v>1.6000000000000005</v>
      </c>
      <c r="I26" s="7" t="str" cm="1">
        <f t="array" aca="1" ref="I26" ca="1">_xlfn.IFS(D26="annulée","Annulée",NETWORKDAYS(B26,TODAY())&gt;VLOOKUP($D26,Délais!$A:$B,2,FALSE),"Retard",TRUE,"OK")</f>
        <v>Retard</v>
      </c>
    </row>
    <row r="27" spans="1:9" x14ac:dyDescent="0.2">
      <c r="A27" t="s">
        <v>1118</v>
      </c>
      <c r="B27" s="12">
        <v>45913</v>
      </c>
      <c r="C27" s="14" t="s">
        <v>360</v>
      </c>
      <c r="D27" s="14" t="s">
        <v>119</v>
      </c>
      <c r="E27" s="5">
        <f>SUMIF('Détails Commandes'!$A:$A,Commandes!$A27,'Détails Commandes'!E:E)</f>
        <v>423.72</v>
      </c>
      <c r="F27" s="5">
        <f>SUMIF('Détails Commandes'!$A:$A,Commandes!$A27,'Détails Commandes'!F:F)</f>
        <v>457.09739999999999</v>
      </c>
      <c r="G27" s="5">
        <f>SUMIF('Détails Commandes'!$A:$A,Commandes!$A27,'Détails Commandes'!G:G)</f>
        <v>339.07</v>
      </c>
      <c r="H27" s="6">
        <f t="shared" si="0"/>
        <v>84.650000000000034</v>
      </c>
      <c r="I27" s="7" t="str" cm="1">
        <f t="array" aca="1" ref="I27" ca="1">_xlfn.IFS(D27="annulée","Annulée",NETWORKDAYS(B27,TODAY())&gt;VLOOKUP($D27,Délais!$A:$B,2,FALSE),"Retard",TRUE,"OK")</f>
        <v>Retard</v>
      </c>
    </row>
    <row r="28" spans="1:9" x14ac:dyDescent="0.2">
      <c r="A28" t="s">
        <v>1119</v>
      </c>
      <c r="B28" s="12">
        <v>45914</v>
      </c>
      <c r="C28" s="14" t="s">
        <v>592</v>
      </c>
      <c r="D28" s="14" t="s">
        <v>120</v>
      </c>
      <c r="E28" s="5">
        <f>SUMIF('Détails Commandes'!$A:$A,Commandes!$A28,'Détails Commandes'!E:E)</f>
        <v>119</v>
      </c>
      <c r="F28" s="5">
        <f>SUMIF('Détails Commandes'!$A:$A,Commandes!$A28,'Détails Commandes'!F:F)</f>
        <v>125.54499999999999</v>
      </c>
      <c r="G28" s="5">
        <f>SUMIF('Détails Commandes'!$A:$A,Commandes!$A28,'Détails Commandes'!G:G)</f>
        <v>90</v>
      </c>
      <c r="H28" s="6">
        <f t="shared" si="0"/>
        <v>29</v>
      </c>
      <c r="I28" s="7" t="str" cm="1">
        <f t="array" aca="1" ref="I28" ca="1">_xlfn.IFS(D28="annulée","Annulée",NETWORKDAYS(B28,TODAY())&gt;VLOOKUP($D28,Délais!$A:$B,2,FALSE),"Retard",TRUE,"OK")</f>
        <v>Retard</v>
      </c>
    </row>
    <row r="29" spans="1:9" x14ac:dyDescent="0.2">
      <c r="A29" t="s">
        <v>1120</v>
      </c>
      <c r="B29" s="12">
        <v>45904</v>
      </c>
      <c r="C29" s="14" t="s">
        <v>297</v>
      </c>
      <c r="D29" s="14" t="s">
        <v>119</v>
      </c>
      <c r="E29" s="5">
        <f>SUMIF('Détails Commandes'!$A:$A,Commandes!$A29,'Détails Commandes'!E:E)</f>
        <v>131.29</v>
      </c>
      <c r="F29" s="5">
        <f>SUMIF('Détails Commandes'!$A:$A,Commandes!$A29,'Détails Commandes'!F:F)</f>
        <v>154.31570999999997</v>
      </c>
      <c r="G29" s="5">
        <f>SUMIF('Détails Commandes'!$A:$A,Commandes!$A29,'Détails Commandes'!G:G)</f>
        <v>112.93</v>
      </c>
      <c r="H29" s="6">
        <f t="shared" si="0"/>
        <v>18.359999999999985</v>
      </c>
      <c r="I29" s="7" t="str" cm="1">
        <f t="array" aca="1" ref="I29" ca="1">_xlfn.IFS(D29="annulée","Annulée",NETWORKDAYS(B29,TODAY())&gt;VLOOKUP($D29,Délais!$A:$B,2,FALSE),"Retard",TRUE,"OK")</f>
        <v>Retard</v>
      </c>
    </row>
    <row r="30" spans="1:9" x14ac:dyDescent="0.2">
      <c r="A30" t="s">
        <v>1121</v>
      </c>
      <c r="B30" s="12">
        <v>45910</v>
      </c>
      <c r="C30" s="14" t="s">
        <v>464</v>
      </c>
      <c r="D30" s="14" t="s">
        <v>119</v>
      </c>
      <c r="E30" s="5">
        <f>SUMIF('Détails Commandes'!$A:$A,Commandes!$A30,'Détails Commandes'!E:E)</f>
        <v>278.56</v>
      </c>
      <c r="F30" s="5">
        <f>SUMIF('Détails Commandes'!$A:$A,Commandes!$A30,'Détails Commandes'!F:F)</f>
        <v>329.46047999999996</v>
      </c>
      <c r="G30" s="5">
        <f>SUMIF('Détails Commandes'!$A:$A,Commandes!$A30,'Détails Commandes'!G:G)</f>
        <v>213.32</v>
      </c>
      <c r="H30" s="6">
        <f t="shared" si="0"/>
        <v>65.240000000000009</v>
      </c>
      <c r="I30" s="7" t="str" cm="1">
        <f t="array" aca="1" ref="I30" ca="1">_xlfn.IFS(D30="annulée","Annulée",NETWORKDAYS(B30,TODAY())&gt;VLOOKUP($D30,Délais!$A:$B,2,FALSE),"Retard",TRUE,"OK")</f>
        <v>Retard</v>
      </c>
    </row>
    <row r="31" spans="1:9" x14ac:dyDescent="0.2">
      <c r="A31" t="s">
        <v>1122</v>
      </c>
      <c r="B31" s="12">
        <v>45908</v>
      </c>
      <c r="C31" s="14" t="s">
        <v>588</v>
      </c>
      <c r="D31" s="14" t="s">
        <v>119</v>
      </c>
      <c r="E31" s="5">
        <f>SUMIF('Détails Commandes'!$A:$A,Commandes!$A31,'Détails Commandes'!E:E)</f>
        <v>593.04000000000008</v>
      </c>
      <c r="F31" s="5">
        <f>SUMIF('Détails Commandes'!$A:$A,Commandes!$A31,'Détails Commandes'!F:F)</f>
        <v>704.44439999999997</v>
      </c>
      <c r="G31" s="5">
        <f>SUMIF('Détails Commandes'!$A:$A,Commandes!$A31,'Détails Commandes'!G:G)</f>
        <v>467.9</v>
      </c>
      <c r="H31" s="6">
        <f t="shared" si="0"/>
        <v>125.1400000000001</v>
      </c>
      <c r="I31" s="7" t="str" cm="1">
        <f t="array" aca="1" ref="I31" ca="1">_xlfn.IFS(D31="annulée","Annulée",NETWORKDAYS(B31,TODAY())&gt;VLOOKUP($D31,Délais!$A:$B,2,FALSE),"Retard",TRUE,"OK")</f>
        <v>Retard</v>
      </c>
    </row>
    <row r="32" spans="1:9" x14ac:dyDescent="0.2">
      <c r="A32" t="s">
        <v>1123</v>
      </c>
      <c r="B32" s="12">
        <v>45901</v>
      </c>
      <c r="C32" s="14" t="s">
        <v>1057</v>
      </c>
      <c r="D32" s="14" t="s">
        <v>118</v>
      </c>
      <c r="E32" s="5">
        <f>SUMIF('Détails Commandes'!$A:$A,Commandes!$A32,'Détails Commandes'!E:E)</f>
        <v>155.51999999999998</v>
      </c>
      <c r="F32" s="5">
        <f>SUMIF('Détails Commandes'!$A:$A,Commandes!$A32,'Détails Commandes'!F:F)</f>
        <v>185.72935000000001</v>
      </c>
      <c r="G32" s="5">
        <f>SUMIF('Détails Commandes'!$A:$A,Commandes!$A32,'Détails Commandes'!G:G)</f>
        <v>87.93</v>
      </c>
      <c r="H32" s="6">
        <f t="shared" si="0"/>
        <v>67.589999999999975</v>
      </c>
      <c r="I32" s="7" t="str" cm="1">
        <f t="array" aca="1" ref="I32" ca="1">_xlfn.IFS(D32="annulée","Annulée",NETWORKDAYS(B32,TODAY())&gt;VLOOKUP($D32,Délais!$A:$B,2,FALSE),"Retard",TRUE,"OK")</f>
        <v>Retard</v>
      </c>
    </row>
    <row r="33" spans="1:9" x14ac:dyDescent="0.2">
      <c r="A33" t="s">
        <v>1124</v>
      </c>
      <c r="B33" s="12">
        <v>45904</v>
      </c>
      <c r="C33" s="14" t="s">
        <v>700</v>
      </c>
      <c r="D33" s="14" t="s">
        <v>119</v>
      </c>
      <c r="E33" s="5">
        <f>SUMIF('Détails Commandes'!$A:$A,Commandes!$A33,'Détails Commandes'!E:E)</f>
        <v>501</v>
      </c>
      <c r="F33" s="5">
        <f>SUMIF('Détails Commandes'!$A:$A,Commandes!$A33,'Détails Commandes'!F:F)</f>
        <v>571.52869999999984</v>
      </c>
      <c r="G33" s="5">
        <f>SUMIF('Détails Commandes'!$A:$A,Commandes!$A33,'Détails Commandes'!G:G)</f>
        <v>425.55</v>
      </c>
      <c r="H33" s="6">
        <f t="shared" si="0"/>
        <v>75.449999999999989</v>
      </c>
      <c r="I33" s="7" t="str" cm="1">
        <f t="array" aca="1" ref="I33" ca="1">_xlfn.IFS(D33="annulée","Annulée",NETWORKDAYS(B33,TODAY())&gt;VLOOKUP($D33,Délais!$A:$B,2,FALSE),"Retard",TRUE,"OK")</f>
        <v>Retard</v>
      </c>
    </row>
    <row r="34" spans="1:9" x14ac:dyDescent="0.2">
      <c r="A34" t="s">
        <v>1125</v>
      </c>
      <c r="B34" s="12">
        <v>45908</v>
      </c>
      <c r="C34" s="14" t="s">
        <v>1034</v>
      </c>
      <c r="D34" s="14" t="s">
        <v>119</v>
      </c>
      <c r="E34" s="5">
        <f>SUMIF('Détails Commandes'!$A:$A,Commandes!$A34,'Détails Commandes'!E:E)</f>
        <v>423.38</v>
      </c>
      <c r="F34" s="5">
        <f>SUMIF('Détails Commandes'!$A:$A,Commandes!$A34,'Détails Commandes'!F:F)</f>
        <v>469.10320000000002</v>
      </c>
      <c r="G34" s="5">
        <f>SUMIF('Détails Commandes'!$A:$A,Commandes!$A34,'Détails Commandes'!G:G)</f>
        <v>313.76</v>
      </c>
      <c r="H34" s="6">
        <f t="shared" si="0"/>
        <v>109.62</v>
      </c>
      <c r="I34" s="7" t="str" cm="1">
        <f t="array" aca="1" ref="I34" ca="1">_xlfn.IFS(D34="annulée","Annulée",NETWORKDAYS(B34,TODAY())&gt;VLOOKUP($D34,Délais!$A:$B,2,FALSE),"Retard",TRUE,"OK")</f>
        <v>Retard</v>
      </c>
    </row>
    <row r="35" spans="1:9" x14ac:dyDescent="0.2">
      <c r="A35" t="s">
        <v>1126</v>
      </c>
      <c r="B35" s="12">
        <v>45914</v>
      </c>
      <c r="C35" s="14" t="s">
        <v>644</v>
      </c>
      <c r="D35" s="14" t="s">
        <v>119</v>
      </c>
      <c r="E35" s="5">
        <f>SUMIF('Détails Commandes'!$A:$A,Commandes!$A35,'Détails Commandes'!E:E)</f>
        <v>244</v>
      </c>
      <c r="F35" s="5">
        <f>SUMIF('Détails Commandes'!$A:$A,Commandes!$A35,'Détails Commandes'!F:F)</f>
        <v>265.58349999999996</v>
      </c>
      <c r="G35" s="5">
        <f>SUMIF('Détails Commandes'!$A:$A,Commandes!$A35,'Détails Commandes'!G:G)</f>
        <v>172.6</v>
      </c>
      <c r="H35" s="6">
        <f t="shared" si="0"/>
        <v>71.400000000000006</v>
      </c>
      <c r="I35" s="7" t="str" cm="1">
        <f t="array" aca="1" ref="I35" ca="1">_xlfn.IFS(D35="annulée","Annulée",NETWORKDAYS(B35,TODAY())&gt;VLOOKUP($D35,Délais!$A:$B,2,FALSE),"Retard",TRUE,"OK")</f>
        <v>Retard</v>
      </c>
    </row>
    <row r="36" spans="1:9" x14ac:dyDescent="0.2">
      <c r="A36" t="s">
        <v>1127</v>
      </c>
      <c r="B36" s="12">
        <v>45904</v>
      </c>
      <c r="C36" s="14" t="s">
        <v>428</v>
      </c>
      <c r="D36" s="14" t="s">
        <v>118</v>
      </c>
      <c r="E36" s="5">
        <f>SUMIF('Détails Commandes'!$A:$A,Commandes!$A36,'Détails Commandes'!E:E)</f>
        <v>10</v>
      </c>
      <c r="F36" s="5">
        <f>SUMIF('Détails Commandes'!$A:$A,Commandes!$A36,'Détails Commandes'!F:F)</f>
        <v>10.549999999999999</v>
      </c>
      <c r="G36" s="5">
        <f>SUMIF('Détails Commandes'!$A:$A,Commandes!$A36,'Détails Commandes'!G:G)</f>
        <v>9</v>
      </c>
      <c r="H36" s="6">
        <f t="shared" si="0"/>
        <v>1</v>
      </c>
      <c r="I36" s="7" t="str" cm="1">
        <f t="array" aca="1" ref="I36" ca="1">_xlfn.IFS(D36="annulée","Annulée",NETWORKDAYS(B36,TODAY())&gt;VLOOKUP($D36,Délais!$A:$B,2,FALSE),"Retard",TRUE,"OK")</f>
        <v>Retard</v>
      </c>
    </row>
    <row r="37" spans="1:9" x14ac:dyDescent="0.2">
      <c r="A37" t="s">
        <v>1128</v>
      </c>
      <c r="B37" s="12">
        <v>45932</v>
      </c>
      <c r="C37" s="14" t="s">
        <v>309</v>
      </c>
      <c r="D37" s="14" t="s">
        <v>118</v>
      </c>
      <c r="E37" s="5">
        <f>SUMIF('Détails Commandes'!$A:$A,Commandes!$A37,'Détails Commandes'!E:E)</f>
        <v>286.39999999999998</v>
      </c>
      <c r="F37" s="5">
        <f>SUMIF('Détails Commandes'!$A:$A,Commandes!$A37,'Détails Commandes'!F:F)</f>
        <v>343.67999999999995</v>
      </c>
      <c r="G37" s="5">
        <f>SUMIF('Détails Commandes'!$A:$A,Commandes!$A37,'Détails Commandes'!G:G)</f>
        <v>176.28</v>
      </c>
      <c r="H37" s="6">
        <f t="shared" si="0"/>
        <v>110.11999999999998</v>
      </c>
      <c r="I37" s="7" t="str" cm="1">
        <f t="array" aca="1" ref="I37" ca="1">_xlfn.IFS(D37="annulée","Annulée",NETWORKDAYS(B37,TODAY())&gt;VLOOKUP($D37,Délais!$A:$B,2,FALSE),"Retard",TRUE,"OK")</f>
        <v>Retard</v>
      </c>
    </row>
    <row r="38" spans="1:9" x14ac:dyDescent="0.2">
      <c r="A38" t="s">
        <v>1129</v>
      </c>
      <c r="B38" s="12">
        <v>45927</v>
      </c>
      <c r="C38" s="14" t="s">
        <v>620</v>
      </c>
      <c r="D38" s="14" t="s">
        <v>119</v>
      </c>
      <c r="E38" s="5">
        <f>SUMIF('Détails Commandes'!$A:$A,Commandes!$A38,'Détails Commandes'!E:E)</f>
        <v>562.74</v>
      </c>
      <c r="F38" s="5">
        <f>SUMIF('Détails Commandes'!$A:$A,Commandes!$A38,'Détails Commandes'!F:F)</f>
        <v>675.28800000000001</v>
      </c>
      <c r="G38" s="5">
        <f>SUMIF('Détails Commandes'!$A:$A,Commandes!$A38,'Détails Commandes'!G:G)</f>
        <v>397.62</v>
      </c>
      <c r="H38" s="6">
        <f t="shared" si="0"/>
        <v>165.12</v>
      </c>
      <c r="I38" s="7" t="str" cm="1">
        <f t="array" aca="1" ref="I38" ca="1">_xlfn.IFS(D38="annulée","Annulée",NETWORKDAYS(B38,TODAY())&gt;VLOOKUP($D38,Délais!$A:$B,2,FALSE),"Retard",TRUE,"OK")</f>
        <v>Retard</v>
      </c>
    </row>
    <row r="39" spans="1:9" x14ac:dyDescent="0.2">
      <c r="A39" t="s">
        <v>1130</v>
      </c>
      <c r="B39" s="12">
        <v>45904</v>
      </c>
      <c r="C39" s="14" t="s">
        <v>990</v>
      </c>
      <c r="D39" s="14" t="s">
        <v>118</v>
      </c>
      <c r="E39" s="5">
        <f>SUMIF('Détails Commandes'!$A:$A,Commandes!$A39,'Détails Commandes'!E:E)</f>
        <v>49.88</v>
      </c>
      <c r="F39" s="5">
        <f>SUMIF('Détails Commandes'!$A:$A,Commandes!$A39,'Détails Commandes'!F:F)</f>
        <v>59.856000000000002</v>
      </c>
      <c r="G39" s="5">
        <f>SUMIF('Détails Commandes'!$A:$A,Commandes!$A39,'Détails Commandes'!G:G)</f>
        <v>28.66</v>
      </c>
      <c r="H39" s="6">
        <f t="shared" si="0"/>
        <v>21.220000000000002</v>
      </c>
      <c r="I39" s="7" t="str" cm="1">
        <f t="array" aca="1" ref="I39" ca="1">_xlfn.IFS(D39="annulée","Annulée",NETWORKDAYS(B39,TODAY())&gt;VLOOKUP($D39,Délais!$A:$B,2,FALSE),"Retard",TRUE,"OK")</f>
        <v>Retard</v>
      </c>
    </row>
    <row r="40" spans="1:9" x14ac:dyDescent="0.2">
      <c r="A40" t="s">
        <v>1131</v>
      </c>
      <c r="B40" s="12">
        <v>45924</v>
      </c>
      <c r="C40" s="14" t="s">
        <v>918</v>
      </c>
      <c r="D40" s="14" t="s">
        <v>117</v>
      </c>
      <c r="E40" s="5">
        <f>SUMIF('Détails Commandes'!$A:$A,Commandes!$A40,'Détails Commandes'!E:E)</f>
        <v>139.94999999999999</v>
      </c>
      <c r="F40" s="5">
        <f>SUMIF('Détails Commandes'!$A:$A,Commandes!$A40,'Détails Commandes'!F:F)</f>
        <v>167.93999999999997</v>
      </c>
      <c r="G40" s="5">
        <f>SUMIF('Détails Commandes'!$A:$A,Commandes!$A40,'Détails Commandes'!G:G)</f>
        <v>114.85</v>
      </c>
      <c r="H40" s="6">
        <f t="shared" si="0"/>
        <v>25.099999999999994</v>
      </c>
      <c r="I40" s="7" t="str" cm="1">
        <f t="array" aca="1" ref="I40" ca="1">_xlfn.IFS(D40="annulée","Annulée",NETWORKDAYS(B40,TODAY())&gt;VLOOKUP($D40,Délais!$A:$B,2,FALSE),"Retard",TRUE,"OK")</f>
        <v>Annulée</v>
      </c>
    </row>
    <row r="41" spans="1:9" x14ac:dyDescent="0.2">
      <c r="A41" t="s">
        <v>1132</v>
      </c>
      <c r="B41" s="12">
        <v>45929</v>
      </c>
      <c r="C41" s="14" t="s">
        <v>444</v>
      </c>
      <c r="D41" s="14" t="s">
        <v>118</v>
      </c>
      <c r="E41" s="5">
        <f>SUMIF('Détails Commandes'!$A:$A,Commandes!$A41,'Détails Commandes'!E:E)</f>
        <v>276.34000000000003</v>
      </c>
      <c r="F41" s="5">
        <f>SUMIF('Détails Commandes'!$A:$A,Commandes!$A41,'Détails Commandes'!F:F)</f>
        <v>301.70174999999995</v>
      </c>
      <c r="G41" s="5">
        <f>SUMIF('Détails Commandes'!$A:$A,Commandes!$A41,'Détails Commandes'!G:G)</f>
        <v>198.51</v>
      </c>
      <c r="H41" s="6">
        <f t="shared" si="0"/>
        <v>77.830000000000041</v>
      </c>
      <c r="I41" s="7" t="str" cm="1">
        <f t="array" aca="1" ref="I41" ca="1">_xlfn.IFS(D41="annulée","Annulée",NETWORKDAYS(B41,TODAY())&gt;VLOOKUP($D41,Délais!$A:$B,2,FALSE),"Retard",TRUE,"OK")</f>
        <v>Retard</v>
      </c>
    </row>
    <row r="42" spans="1:9" x14ac:dyDescent="0.2">
      <c r="A42" t="s">
        <v>1133</v>
      </c>
      <c r="B42" s="12">
        <v>45904</v>
      </c>
      <c r="C42" s="14" t="s">
        <v>756</v>
      </c>
      <c r="D42" s="14" t="s">
        <v>119</v>
      </c>
      <c r="E42" s="5">
        <f>SUMIF('Détails Commandes'!$A:$A,Commandes!$A42,'Détails Commandes'!E:E)</f>
        <v>344.85</v>
      </c>
      <c r="F42" s="5">
        <f>SUMIF('Détails Commandes'!$A:$A,Commandes!$A42,'Détails Commandes'!F:F)</f>
        <v>410.73439999999999</v>
      </c>
      <c r="G42" s="5">
        <f>SUMIF('Détails Commandes'!$A:$A,Commandes!$A42,'Détails Commandes'!G:G)</f>
        <v>232.06</v>
      </c>
      <c r="H42" s="6">
        <f t="shared" si="0"/>
        <v>112.79000000000002</v>
      </c>
      <c r="I42" s="7" t="str" cm="1">
        <f t="array" aca="1" ref="I42" ca="1">_xlfn.IFS(D42="annulée","Annulée",NETWORKDAYS(B42,TODAY())&gt;VLOOKUP($D42,Délais!$A:$B,2,FALSE),"Retard",TRUE,"OK")</f>
        <v>Retard</v>
      </c>
    </row>
    <row r="43" spans="1:9" x14ac:dyDescent="0.2">
      <c r="A43" t="s">
        <v>1134</v>
      </c>
      <c r="B43" s="12">
        <v>45921</v>
      </c>
      <c r="C43" s="14" t="s">
        <v>332</v>
      </c>
      <c r="D43" s="14" t="s">
        <v>120</v>
      </c>
      <c r="E43" s="5">
        <f>SUMIF('Détails Commandes'!$A:$A,Commandes!$A43,'Détails Commandes'!E:E)</f>
        <v>242.11</v>
      </c>
      <c r="F43" s="5">
        <f>SUMIF('Détails Commandes'!$A:$A,Commandes!$A43,'Détails Commandes'!F:F)</f>
        <v>285.70616000000001</v>
      </c>
      <c r="G43" s="5">
        <f>SUMIF('Détails Commandes'!$A:$A,Commandes!$A43,'Détails Commandes'!G:G)</f>
        <v>172.69</v>
      </c>
      <c r="H43" s="6">
        <f t="shared" si="0"/>
        <v>69.420000000000016</v>
      </c>
      <c r="I43" s="7" t="str" cm="1">
        <f t="array" aca="1" ref="I43" ca="1">_xlfn.IFS(D43="annulée","Annulée",NETWORKDAYS(B43,TODAY())&gt;VLOOKUP($D43,Délais!$A:$B,2,FALSE),"Retard",TRUE,"OK")</f>
        <v>Retard</v>
      </c>
    </row>
    <row r="44" spans="1:9" x14ac:dyDescent="0.2">
      <c r="A44" t="s">
        <v>1135</v>
      </c>
      <c r="B44" s="12">
        <v>45921</v>
      </c>
      <c r="C44" s="14" t="s">
        <v>356</v>
      </c>
      <c r="D44" s="14" t="s">
        <v>118</v>
      </c>
      <c r="E44" s="5">
        <f>SUMIF('Détails Commandes'!$A:$A,Commandes!$A44,'Détails Commandes'!E:E)</f>
        <v>315.8</v>
      </c>
      <c r="F44" s="5">
        <f>SUMIF('Détails Commandes'!$A:$A,Commandes!$A44,'Détails Commandes'!F:F)</f>
        <v>369.52708000000001</v>
      </c>
      <c r="G44" s="5">
        <f>SUMIF('Détails Commandes'!$A:$A,Commandes!$A44,'Détails Commandes'!G:G)</f>
        <v>213.09</v>
      </c>
      <c r="H44" s="6">
        <f t="shared" si="0"/>
        <v>102.71000000000001</v>
      </c>
      <c r="I44" s="7" t="str" cm="1">
        <f t="array" aca="1" ref="I44" ca="1">_xlfn.IFS(D44="annulée","Annulée",NETWORKDAYS(B44,TODAY())&gt;VLOOKUP($D44,Délais!$A:$B,2,FALSE),"Retard",TRUE,"OK")</f>
        <v>Retard</v>
      </c>
    </row>
    <row r="45" spans="1:9" x14ac:dyDescent="0.2">
      <c r="A45" t="s">
        <v>1136</v>
      </c>
      <c r="B45" s="12">
        <v>45907</v>
      </c>
      <c r="C45" s="14" t="s">
        <v>424</v>
      </c>
      <c r="D45" s="14" t="s">
        <v>120</v>
      </c>
      <c r="E45" s="5">
        <f>SUMIF('Détails Commandes'!$A:$A,Commandes!$A45,'Détails Commandes'!E:E)</f>
        <v>412.71000000000004</v>
      </c>
      <c r="F45" s="5">
        <f>SUMIF('Détails Commandes'!$A:$A,Commandes!$A45,'Détails Commandes'!F:F)</f>
        <v>495.25200000000001</v>
      </c>
      <c r="G45" s="5">
        <f>SUMIF('Détails Commandes'!$A:$A,Commandes!$A45,'Détails Commandes'!G:G)</f>
        <v>313.34000000000003</v>
      </c>
      <c r="H45" s="6">
        <f t="shared" si="0"/>
        <v>99.37</v>
      </c>
      <c r="I45" s="7" t="str" cm="1">
        <f t="array" aca="1" ref="I45" ca="1">_xlfn.IFS(D45="annulée","Annulée",NETWORKDAYS(B45,TODAY())&gt;VLOOKUP($D45,Délais!$A:$B,2,FALSE),"Retard",TRUE,"OK")</f>
        <v>Retard</v>
      </c>
    </row>
    <row r="46" spans="1:9" x14ac:dyDescent="0.2">
      <c r="A46" t="s">
        <v>1137</v>
      </c>
      <c r="B46" s="12">
        <v>45913</v>
      </c>
      <c r="C46" s="14" t="s">
        <v>472</v>
      </c>
      <c r="D46" s="14" t="s">
        <v>117</v>
      </c>
      <c r="E46" s="5">
        <f>SUMIF('Détails Commandes'!$A:$A,Commandes!$A46,'Détails Commandes'!E:E)</f>
        <v>149.32000000000002</v>
      </c>
      <c r="F46" s="5">
        <f>SUMIF('Détails Commandes'!$A:$A,Commandes!$A46,'Détails Commandes'!F:F)</f>
        <v>177.04089999999997</v>
      </c>
      <c r="G46" s="5">
        <f>SUMIF('Détails Commandes'!$A:$A,Commandes!$A46,'Détails Commandes'!G:G)</f>
        <v>113.03999999999999</v>
      </c>
      <c r="H46" s="6">
        <f t="shared" si="0"/>
        <v>36.28000000000003</v>
      </c>
      <c r="I46" s="7" t="str" cm="1">
        <f t="array" aca="1" ref="I46" ca="1">_xlfn.IFS(D46="annulée","Annulée",NETWORKDAYS(B46,TODAY())&gt;VLOOKUP($D46,Délais!$A:$B,2,FALSE),"Retard",TRUE,"OK")</f>
        <v>Annulée</v>
      </c>
    </row>
    <row r="47" spans="1:9" x14ac:dyDescent="0.2">
      <c r="A47" t="s">
        <v>1138</v>
      </c>
      <c r="B47" s="12">
        <v>45902</v>
      </c>
      <c r="C47" s="14" t="s">
        <v>1002</v>
      </c>
      <c r="D47" s="14" t="s">
        <v>119</v>
      </c>
      <c r="E47" s="5">
        <f>SUMIF('Détails Commandes'!$A:$A,Commandes!$A47,'Détails Commandes'!E:E)</f>
        <v>514.6</v>
      </c>
      <c r="F47" s="5">
        <f>SUMIF('Détails Commandes'!$A:$A,Commandes!$A47,'Détails Commandes'!F:F)</f>
        <v>567.22384999999997</v>
      </c>
      <c r="G47" s="5">
        <f>SUMIF('Détails Commandes'!$A:$A,Commandes!$A47,'Détails Commandes'!G:G)</f>
        <v>364.27</v>
      </c>
      <c r="H47" s="6">
        <f t="shared" si="0"/>
        <v>150.33000000000004</v>
      </c>
      <c r="I47" s="7" t="str" cm="1">
        <f t="array" aca="1" ref="I47" ca="1">_xlfn.IFS(D47="annulée","Annulée",NETWORKDAYS(B47,TODAY())&gt;VLOOKUP($D47,Délais!$A:$B,2,FALSE),"Retard",TRUE,"OK")</f>
        <v>Retard</v>
      </c>
    </row>
    <row r="48" spans="1:9" x14ac:dyDescent="0.2">
      <c r="A48" t="s">
        <v>1139</v>
      </c>
      <c r="B48" s="12">
        <v>45912</v>
      </c>
      <c r="C48" s="14" t="s">
        <v>301</v>
      </c>
      <c r="D48" s="14" t="s">
        <v>120</v>
      </c>
      <c r="E48" s="5">
        <f>SUMIF('Détails Commandes'!$A:$A,Commandes!$A48,'Détails Commandes'!E:E)</f>
        <v>451.33000000000004</v>
      </c>
      <c r="F48" s="5">
        <f>SUMIF('Détails Commandes'!$A:$A,Commandes!$A48,'Détails Commandes'!F:F)</f>
        <v>520.19505000000004</v>
      </c>
      <c r="G48" s="5">
        <f>SUMIF('Détails Commandes'!$A:$A,Commandes!$A48,'Détails Commandes'!G:G)</f>
        <v>336.27</v>
      </c>
      <c r="H48" s="6">
        <f t="shared" si="0"/>
        <v>115.06000000000006</v>
      </c>
      <c r="I48" s="7" t="str" cm="1">
        <f t="array" aca="1" ref="I48" ca="1">_xlfn.IFS(D48="annulée","Annulée",NETWORKDAYS(B48,TODAY())&gt;VLOOKUP($D48,Délais!$A:$B,2,FALSE),"Retard",TRUE,"OK")</f>
        <v>Retard</v>
      </c>
    </row>
    <row r="49" spans="1:9" x14ac:dyDescent="0.2">
      <c r="A49" t="s">
        <v>1140</v>
      </c>
      <c r="B49" s="12">
        <v>45929</v>
      </c>
      <c r="C49" s="14" t="s">
        <v>452</v>
      </c>
      <c r="D49" s="14" t="s">
        <v>118</v>
      </c>
      <c r="E49" s="5">
        <f>SUMIF('Détails Commandes'!$A:$A,Commandes!$A49,'Détails Commandes'!E:E)</f>
        <v>131.85999999999999</v>
      </c>
      <c r="F49" s="5">
        <f>SUMIF('Détails Commandes'!$A:$A,Commandes!$A49,'Détails Commandes'!F:F)</f>
        <v>155.43929999999997</v>
      </c>
      <c r="G49" s="5">
        <f>SUMIF('Détails Commandes'!$A:$A,Commandes!$A49,'Détails Commandes'!G:G)</f>
        <v>109.77</v>
      </c>
      <c r="H49" s="6">
        <f t="shared" si="0"/>
        <v>22.089999999999989</v>
      </c>
      <c r="I49" s="7" t="str" cm="1">
        <f t="array" aca="1" ref="I49" ca="1">_xlfn.IFS(D49="annulée","Annulée",NETWORKDAYS(B49,TODAY())&gt;VLOOKUP($D49,Délais!$A:$B,2,FALSE),"Retard",TRUE,"OK")</f>
        <v>Retard</v>
      </c>
    </row>
    <row r="50" spans="1:9" x14ac:dyDescent="0.2">
      <c r="A50" t="s">
        <v>1141</v>
      </c>
      <c r="B50" s="12">
        <v>45920</v>
      </c>
      <c r="C50" s="14" t="s">
        <v>950</v>
      </c>
      <c r="D50" s="14" t="s">
        <v>118</v>
      </c>
      <c r="E50" s="5">
        <f>SUMIF('Détails Commandes'!$A:$A,Commandes!$A50,'Détails Commandes'!E:E)</f>
        <v>49.88</v>
      </c>
      <c r="F50" s="5">
        <f>SUMIF('Détails Commandes'!$A:$A,Commandes!$A50,'Détails Commandes'!F:F)</f>
        <v>59.856000000000002</v>
      </c>
      <c r="G50" s="5">
        <f>SUMIF('Détails Commandes'!$A:$A,Commandes!$A50,'Détails Commandes'!G:G)</f>
        <v>28.66</v>
      </c>
      <c r="H50" s="6">
        <f t="shared" si="0"/>
        <v>21.220000000000002</v>
      </c>
      <c r="I50" s="7" t="str" cm="1">
        <f t="array" aca="1" ref="I50" ca="1">_xlfn.IFS(D50="annulée","Annulée",NETWORKDAYS(B50,TODAY())&gt;VLOOKUP($D50,Délais!$A:$B,2,FALSE),"Retard",TRUE,"OK")</f>
        <v>Retard</v>
      </c>
    </row>
    <row r="51" spans="1:9" x14ac:dyDescent="0.2">
      <c r="A51" t="s">
        <v>1142</v>
      </c>
      <c r="B51" s="12">
        <v>45901</v>
      </c>
      <c r="C51" s="14" t="s">
        <v>1069</v>
      </c>
      <c r="D51" s="14" t="s">
        <v>117</v>
      </c>
      <c r="E51" s="5">
        <f>SUMIF('Détails Commandes'!$A:$A,Commandes!$A51,'Détails Commandes'!E:E)</f>
        <v>114.47</v>
      </c>
      <c r="F51" s="5">
        <f>SUMIF('Détails Commandes'!$A:$A,Commandes!$A51,'Détails Commandes'!F:F)</f>
        <v>121.88407999999998</v>
      </c>
      <c r="G51" s="5">
        <f>SUMIF('Détails Commandes'!$A:$A,Commandes!$A51,'Détails Commandes'!G:G)</f>
        <v>86.23</v>
      </c>
      <c r="H51" s="6">
        <f t="shared" si="0"/>
        <v>28.239999999999995</v>
      </c>
      <c r="I51" s="7" t="str" cm="1">
        <f t="array" aca="1" ref="I51" ca="1">_xlfn.IFS(D51="annulée","Annulée",NETWORKDAYS(B51,TODAY())&gt;VLOOKUP($D51,Délais!$A:$B,2,FALSE),"Retard",TRUE,"OK")</f>
        <v>Annulée</v>
      </c>
    </row>
    <row r="52" spans="1:9" x14ac:dyDescent="0.2">
      <c r="A52" t="s">
        <v>1143</v>
      </c>
      <c r="B52" s="12">
        <v>45932</v>
      </c>
      <c r="C52" s="14" t="s">
        <v>592</v>
      </c>
      <c r="D52" s="14" t="s">
        <v>120</v>
      </c>
      <c r="E52" s="5">
        <f>SUMIF('Détails Commandes'!$A:$A,Commandes!$A52,'Détails Commandes'!E:E)</f>
        <v>345.77000000000004</v>
      </c>
      <c r="F52" s="5">
        <f>SUMIF('Détails Commandes'!$A:$A,Commandes!$A52,'Détails Commandes'!F:F)</f>
        <v>402.15674999999999</v>
      </c>
      <c r="G52" s="5">
        <f>SUMIF('Détails Commandes'!$A:$A,Commandes!$A52,'Détails Commandes'!G:G)</f>
        <v>240.48000000000002</v>
      </c>
      <c r="H52" s="6">
        <f t="shared" si="0"/>
        <v>105.29000000000002</v>
      </c>
      <c r="I52" s="7" t="str" cm="1">
        <f t="array" aca="1" ref="I52" ca="1">_xlfn.IFS(D52="annulée","Annulée",NETWORKDAYS(B52,TODAY())&gt;VLOOKUP($D52,Délais!$A:$B,2,FALSE),"Retard",TRUE,"OK")</f>
        <v>OK</v>
      </c>
    </row>
    <row r="53" spans="1:9" x14ac:dyDescent="0.2">
      <c r="A53" t="s">
        <v>1144</v>
      </c>
      <c r="B53" s="12">
        <v>45923</v>
      </c>
      <c r="C53" s="14" t="s">
        <v>764</v>
      </c>
      <c r="D53" s="14" t="s">
        <v>120</v>
      </c>
      <c r="E53" s="5">
        <f>SUMIF('Détails Commandes'!$A:$A,Commandes!$A53,'Détails Commandes'!E:E)</f>
        <v>125.72</v>
      </c>
      <c r="F53" s="5">
        <f>SUMIF('Détails Commandes'!$A:$A,Commandes!$A53,'Détails Commandes'!F:F)</f>
        <v>145.17692</v>
      </c>
      <c r="G53" s="5">
        <f>SUMIF('Détails Commandes'!$A:$A,Commandes!$A53,'Détails Commandes'!G:G)</f>
        <v>94.39</v>
      </c>
      <c r="H53" s="6">
        <f t="shared" si="0"/>
        <v>31.33</v>
      </c>
      <c r="I53" s="7" t="str" cm="1">
        <f t="array" aca="1" ref="I53" ca="1">_xlfn.IFS(D53="annulée","Annulée",NETWORKDAYS(B53,TODAY())&gt;VLOOKUP($D53,Délais!$A:$B,2,FALSE),"Retard",TRUE,"OK")</f>
        <v>Retard</v>
      </c>
    </row>
    <row r="54" spans="1:9" x14ac:dyDescent="0.2">
      <c r="A54" t="s">
        <v>1145</v>
      </c>
      <c r="B54" s="12">
        <v>45919</v>
      </c>
      <c r="C54" s="14" t="s">
        <v>580</v>
      </c>
      <c r="D54" s="14" t="s">
        <v>120</v>
      </c>
      <c r="E54" s="5">
        <f>SUMIF('Détails Commandes'!$A:$A,Commandes!$A54,'Détails Commandes'!E:E)</f>
        <v>175.38</v>
      </c>
      <c r="F54" s="5">
        <f>SUMIF('Détails Commandes'!$A:$A,Commandes!$A54,'Détails Commandes'!F:F)</f>
        <v>202.56064999999998</v>
      </c>
      <c r="G54" s="5">
        <f>SUMIF('Détails Commandes'!$A:$A,Commandes!$A54,'Détails Commandes'!G:G)</f>
        <v>138.94999999999999</v>
      </c>
      <c r="H54" s="6">
        <f t="shared" si="0"/>
        <v>36.430000000000007</v>
      </c>
      <c r="I54" s="7" t="str" cm="1">
        <f t="array" aca="1" ref="I54" ca="1">_xlfn.IFS(D54="annulée","Annulée",NETWORKDAYS(B54,TODAY())&gt;VLOOKUP($D54,Délais!$A:$B,2,FALSE),"Retard",TRUE,"OK")</f>
        <v>Retard</v>
      </c>
    </row>
    <row r="55" spans="1:9" x14ac:dyDescent="0.2">
      <c r="A55" t="s">
        <v>1146</v>
      </c>
      <c r="B55" s="12">
        <v>45902</v>
      </c>
      <c r="C55" s="14" t="s">
        <v>958</v>
      </c>
      <c r="D55" s="14" t="s">
        <v>117</v>
      </c>
      <c r="E55" s="5">
        <f>SUMIF('Détails Commandes'!$A:$A,Commandes!$A55,'Détails Commandes'!E:E)</f>
        <v>306.55</v>
      </c>
      <c r="F55" s="5">
        <f>SUMIF('Détails Commandes'!$A:$A,Commandes!$A55,'Détails Commandes'!F:F)</f>
        <v>359.54859999999996</v>
      </c>
      <c r="G55" s="5">
        <f>SUMIF('Détails Commandes'!$A:$A,Commandes!$A55,'Détails Commandes'!G:G)</f>
        <v>209.24</v>
      </c>
      <c r="H55" s="6">
        <f t="shared" si="0"/>
        <v>97.31</v>
      </c>
      <c r="I55" s="7" t="str" cm="1">
        <f t="array" aca="1" ref="I55" ca="1">_xlfn.IFS(D55="annulée","Annulée",NETWORKDAYS(B55,TODAY())&gt;VLOOKUP($D55,Délais!$A:$B,2,FALSE),"Retard",TRUE,"OK")</f>
        <v>Annulée</v>
      </c>
    </row>
    <row r="56" spans="1:9" x14ac:dyDescent="0.2">
      <c r="A56" t="s">
        <v>1147</v>
      </c>
      <c r="B56" s="12">
        <v>45920</v>
      </c>
      <c r="C56" s="14" t="s">
        <v>860</v>
      </c>
      <c r="D56" s="14" t="s">
        <v>120</v>
      </c>
      <c r="E56" s="5">
        <f>SUMIF('Détails Commandes'!$A:$A,Commandes!$A56,'Détails Commandes'!E:E)</f>
        <v>16</v>
      </c>
      <c r="F56" s="5">
        <f>SUMIF('Détails Commandes'!$A:$A,Commandes!$A56,'Détails Commandes'!F:F)</f>
        <v>16.88</v>
      </c>
      <c r="G56" s="5">
        <f>SUMIF('Détails Commandes'!$A:$A,Commandes!$A56,'Détails Commandes'!G:G)</f>
        <v>13</v>
      </c>
      <c r="H56" s="6">
        <f t="shared" si="0"/>
        <v>3</v>
      </c>
      <c r="I56" s="7" t="str" cm="1">
        <f t="array" aca="1" ref="I56" ca="1">_xlfn.IFS(D56="annulée","Annulée",NETWORKDAYS(B56,TODAY())&gt;VLOOKUP($D56,Délais!$A:$B,2,FALSE),"Retard",TRUE,"OK")</f>
        <v>Retard</v>
      </c>
    </row>
    <row r="57" spans="1:9" x14ac:dyDescent="0.2">
      <c r="A57" t="s">
        <v>1148</v>
      </c>
      <c r="B57" s="12">
        <v>45909</v>
      </c>
      <c r="C57" s="14" t="s">
        <v>464</v>
      </c>
      <c r="D57" s="14" t="s">
        <v>117</v>
      </c>
      <c r="E57" s="5">
        <f>SUMIF('Détails Commandes'!$A:$A,Commandes!$A57,'Détails Commandes'!E:E)</f>
        <v>165.24</v>
      </c>
      <c r="F57" s="5">
        <f>SUMIF('Détails Commandes'!$A:$A,Commandes!$A57,'Détails Commandes'!F:F)</f>
        <v>198.28800000000001</v>
      </c>
      <c r="G57" s="5">
        <f>SUMIF('Détails Commandes'!$A:$A,Commandes!$A57,'Détails Commandes'!G:G)</f>
        <v>91.84</v>
      </c>
      <c r="H57" s="6">
        <f t="shared" si="0"/>
        <v>73.400000000000006</v>
      </c>
      <c r="I57" s="7" t="str" cm="1">
        <f t="array" aca="1" ref="I57" ca="1">_xlfn.IFS(D57="annulée","Annulée",NETWORKDAYS(B57,TODAY())&gt;VLOOKUP($D57,Délais!$A:$B,2,FALSE),"Retard",TRUE,"OK")</f>
        <v>Annulée</v>
      </c>
    </row>
    <row r="58" spans="1:9" x14ac:dyDescent="0.2">
      <c r="A58" t="s">
        <v>1149</v>
      </c>
      <c r="B58" s="12">
        <v>45929</v>
      </c>
      <c r="C58" s="14" t="s">
        <v>432</v>
      </c>
      <c r="D58" s="14" t="s">
        <v>119</v>
      </c>
      <c r="E58" s="5">
        <f>SUMIF('Détails Commandes'!$A:$A,Commandes!$A58,'Détails Commandes'!E:E)</f>
        <v>281.45000000000005</v>
      </c>
      <c r="F58" s="5">
        <f>SUMIF('Détails Commandes'!$A:$A,Commandes!$A58,'Détails Commandes'!F:F)</f>
        <v>331.60440000000006</v>
      </c>
      <c r="G58" s="5">
        <f>SUMIF('Détails Commandes'!$A:$A,Commandes!$A58,'Détails Commandes'!G:G)</f>
        <v>173.10000000000002</v>
      </c>
      <c r="H58" s="6">
        <f t="shared" si="0"/>
        <v>108.35000000000002</v>
      </c>
      <c r="I58" s="7" t="str" cm="1">
        <f t="array" aca="1" ref="I58" ca="1">_xlfn.IFS(D58="annulée","Annulée",NETWORKDAYS(B58,TODAY())&gt;VLOOKUP($D58,Délais!$A:$B,2,FALSE),"Retard",TRUE,"OK")</f>
        <v>Retard</v>
      </c>
    </row>
    <row r="59" spans="1:9" x14ac:dyDescent="0.2">
      <c r="A59" t="s">
        <v>1150</v>
      </c>
      <c r="B59" s="12">
        <v>45911</v>
      </c>
      <c r="C59" s="14" t="s">
        <v>548</v>
      </c>
      <c r="D59" s="14" t="s">
        <v>120</v>
      </c>
      <c r="E59" s="5">
        <f>SUMIF('Détails Commandes'!$A:$A,Commandes!$A59,'Détails Commandes'!E:E)</f>
        <v>511.76</v>
      </c>
      <c r="F59" s="5">
        <f>SUMIF('Détails Commandes'!$A:$A,Commandes!$A59,'Détails Commandes'!F:F)</f>
        <v>614.11199999999997</v>
      </c>
      <c r="G59" s="5">
        <f>SUMIF('Détails Commandes'!$A:$A,Commandes!$A59,'Détails Commandes'!G:G)</f>
        <v>427.32</v>
      </c>
      <c r="H59" s="6">
        <f t="shared" si="0"/>
        <v>84.44</v>
      </c>
      <c r="I59" s="7" t="str" cm="1">
        <f t="array" aca="1" ref="I59" ca="1">_xlfn.IFS(D59="annulée","Annulée",NETWORKDAYS(B59,TODAY())&gt;VLOOKUP($D59,Délais!$A:$B,2,FALSE),"Retard",TRUE,"OK")</f>
        <v>Retard</v>
      </c>
    </row>
    <row r="60" spans="1:9" x14ac:dyDescent="0.2">
      <c r="A60" t="s">
        <v>1151</v>
      </c>
      <c r="B60" s="12">
        <v>45906</v>
      </c>
      <c r="C60" s="14" t="s">
        <v>930</v>
      </c>
      <c r="D60" s="14" t="s">
        <v>118</v>
      </c>
      <c r="E60" s="5">
        <f>SUMIF('Détails Commandes'!$A:$A,Commandes!$A60,'Détails Commandes'!E:E)</f>
        <v>700.16000000000008</v>
      </c>
      <c r="F60" s="5">
        <f>SUMIF('Détails Commandes'!$A:$A,Commandes!$A60,'Détails Commandes'!F:F)</f>
        <v>767.07459999999992</v>
      </c>
      <c r="G60" s="5">
        <f>SUMIF('Détails Commandes'!$A:$A,Commandes!$A60,'Détails Commandes'!G:G)</f>
        <v>546</v>
      </c>
      <c r="H60" s="6">
        <f t="shared" si="0"/>
        <v>154.16000000000008</v>
      </c>
      <c r="I60" s="7" t="str" cm="1">
        <f t="array" aca="1" ref="I60" ca="1">_xlfn.IFS(D60="annulée","Annulée",NETWORKDAYS(B60,TODAY())&gt;VLOOKUP($D60,Délais!$A:$B,2,FALSE),"Retard",TRUE,"OK")</f>
        <v>Retard</v>
      </c>
    </row>
    <row r="61" spans="1:9" x14ac:dyDescent="0.2">
      <c r="A61" t="s">
        <v>1152</v>
      </c>
      <c r="B61" s="12">
        <v>45910</v>
      </c>
      <c r="C61" s="14" t="s">
        <v>808</v>
      </c>
      <c r="D61" s="14" t="s">
        <v>117</v>
      </c>
      <c r="E61" s="5">
        <f>SUMIF('Détails Commandes'!$A:$A,Commandes!$A61,'Détails Commandes'!E:E)</f>
        <v>176.38</v>
      </c>
      <c r="F61" s="5">
        <f>SUMIF('Détails Commandes'!$A:$A,Commandes!$A61,'Détails Commandes'!F:F)</f>
        <v>197.4076</v>
      </c>
      <c r="G61" s="5">
        <f>SUMIF('Détails Commandes'!$A:$A,Commandes!$A61,'Détails Commandes'!G:G)</f>
        <v>119.48</v>
      </c>
      <c r="H61" s="6">
        <f t="shared" si="0"/>
        <v>56.899999999999991</v>
      </c>
      <c r="I61" s="7" t="str" cm="1">
        <f t="array" aca="1" ref="I61" ca="1">_xlfn.IFS(D61="annulée","Annulée",NETWORKDAYS(B61,TODAY())&gt;VLOOKUP($D61,Délais!$A:$B,2,FALSE),"Retard",TRUE,"OK")</f>
        <v>Annulée</v>
      </c>
    </row>
    <row r="62" spans="1:9" x14ac:dyDescent="0.2">
      <c r="A62" t="s">
        <v>1153</v>
      </c>
      <c r="B62" s="12">
        <v>45902</v>
      </c>
      <c r="C62" s="14" t="s">
        <v>836</v>
      </c>
      <c r="D62" s="14" t="s">
        <v>118</v>
      </c>
      <c r="E62" s="5">
        <f>SUMIF('Détails Commandes'!$A:$A,Commandes!$A62,'Détails Commandes'!E:E)</f>
        <v>131.35999999999999</v>
      </c>
      <c r="F62" s="5">
        <f>SUMIF('Détails Commandes'!$A:$A,Commandes!$A62,'Détails Commandes'!F:F)</f>
        <v>156.94463999999999</v>
      </c>
      <c r="G62" s="5">
        <f>SUMIF('Détails Commandes'!$A:$A,Commandes!$A62,'Détails Commandes'!G:G)</f>
        <v>91.33</v>
      </c>
      <c r="H62" s="6">
        <f t="shared" si="0"/>
        <v>40.029999999999987</v>
      </c>
      <c r="I62" s="7" t="str" cm="1">
        <f t="array" aca="1" ref="I62" ca="1">_xlfn.IFS(D62="annulée","Annulée",NETWORKDAYS(B62,TODAY())&gt;VLOOKUP($D62,Délais!$A:$B,2,FALSE),"Retard",TRUE,"OK")</f>
        <v>Retard</v>
      </c>
    </row>
    <row r="63" spans="1:9" x14ac:dyDescent="0.2">
      <c r="A63" t="s">
        <v>1154</v>
      </c>
      <c r="B63" s="12">
        <v>45919</v>
      </c>
      <c r="C63" s="14" t="s">
        <v>556</v>
      </c>
      <c r="D63" s="14" t="s">
        <v>117</v>
      </c>
      <c r="E63" s="5">
        <f>SUMIF('Détails Commandes'!$A:$A,Commandes!$A63,'Détails Commandes'!E:E)</f>
        <v>583.1</v>
      </c>
      <c r="F63" s="5">
        <f>SUMIF('Détails Commandes'!$A:$A,Commandes!$A63,'Détails Commandes'!F:F)</f>
        <v>649.62974999999994</v>
      </c>
      <c r="G63" s="5">
        <f>SUMIF('Détails Commandes'!$A:$A,Commandes!$A63,'Détails Commandes'!G:G)</f>
        <v>393.74</v>
      </c>
      <c r="H63" s="6">
        <f t="shared" si="0"/>
        <v>189.36</v>
      </c>
      <c r="I63" s="7" t="str" cm="1">
        <f t="array" aca="1" ref="I63" ca="1">_xlfn.IFS(D63="annulée","Annulée",NETWORKDAYS(B63,TODAY())&gt;VLOOKUP($D63,Délais!$A:$B,2,FALSE),"Retard",TRUE,"OK")</f>
        <v>Annulée</v>
      </c>
    </row>
    <row r="64" spans="1:9" x14ac:dyDescent="0.2">
      <c r="A64" t="s">
        <v>1155</v>
      </c>
      <c r="B64" s="12">
        <v>45931</v>
      </c>
      <c r="C64" s="14" t="s">
        <v>1073</v>
      </c>
      <c r="D64" s="14" t="s">
        <v>117</v>
      </c>
      <c r="E64" s="5">
        <f>SUMIF('Détails Commandes'!$A:$A,Commandes!$A64,'Détails Commandes'!E:E)</f>
        <v>14.78</v>
      </c>
      <c r="F64" s="5">
        <f>SUMIF('Détails Commandes'!$A:$A,Commandes!$A64,'Détails Commandes'!F:F)</f>
        <v>15.592899999999998</v>
      </c>
      <c r="G64" s="5">
        <f>SUMIF('Détails Commandes'!$A:$A,Commandes!$A64,'Détails Commandes'!G:G)</f>
        <v>10.93</v>
      </c>
      <c r="H64" s="6">
        <f t="shared" si="0"/>
        <v>3.8499999999999996</v>
      </c>
      <c r="I64" s="7" t="str" cm="1">
        <f t="array" aca="1" ref="I64" ca="1">_xlfn.IFS(D64="annulée","Annulée",NETWORKDAYS(B64,TODAY())&gt;VLOOKUP($D64,Délais!$A:$B,2,FALSE),"Retard",TRUE,"OK")</f>
        <v>Annulée</v>
      </c>
    </row>
    <row r="65" spans="1:9" x14ac:dyDescent="0.2">
      <c r="A65" t="s">
        <v>1156</v>
      </c>
      <c r="B65" s="12">
        <v>45913</v>
      </c>
      <c r="C65" s="14" t="s">
        <v>432</v>
      </c>
      <c r="D65" s="14" t="s">
        <v>117</v>
      </c>
      <c r="E65" s="5">
        <f>SUMIF('Détails Commandes'!$A:$A,Commandes!$A65,'Détails Commandes'!E:E)</f>
        <v>369.91</v>
      </c>
      <c r="F65" s="5">
        <f>SUMIF('Détails Commandes'!$A:$A,Commandes!$A65,'Détails Commandes'!F:F)</f>
        <v>431.05804999999998</v>
      </c>
      <c r="G65" s="5">
        <f>SUMIF('Détails Commandes'!$A:$A,Commandes!$A65,'Détails Commandes'!G:G)</f>
        <v>229.93</v>
      </c>
      <c r="H65" s="6">
        <f t="shared" si="0"/>
        <v>139.98000000000002</v>
      </c>
      <c r="I65" s="7" t="str" cm="1">
        <f t="array" aca="1" ref="I65" ca="1">_xlfn.IFS(D65="annulée","Annulée",NETWORKDAYS(B65,TODAY())&gt;VLOOKUP($D65,Délais!$A:$B,2,FALSE),"Retard",TRUE,"OK")</f>
        <v>Annulée</v>
      </c>
    </row>
    <row r="66" spans="1:9" x14ac:dyDescent="0.2">
      <c r="A66" t="s">
        <v>1157</v>
      </c>
      <c r="B66" s="12">
        <v>45911</v>
      </c>
      <c r="C66" s="14" t="s">
        <v>440</v>
      </c>
      <c r="D66" s="14" t="s">
        <v>118</v>
      </c>
      <c r="E66" s="5">
        <f>SUMIF('Détails Commandes'!$A:$A,Commandes!$A66,'Détails Commandes'!E:E)</f>
        <v>76.08</v>
      </c>
      <c r="F66" s="5">
        <f>SUMIF('Détails Commandes'!$A:$A,Commandes!$A66,'Détails Commandes'!F:F)</f>
        <v>80.264399999999995</v>
      </c>
      <c r="G66" s="5">
        <f>SUMIF('Détails Commandes'!$A:$A,Commandes!$A66,'Détails Commandes'!G:G)</f>
        <v>63.5</v>
      </c>
      <c r="H66" s="6">
        <f t="shared" si="0"/>
        <v>12.579999999999998</v>
      </c>
      <c r="I66" s="7" t="str" cm="1">
        <f t="array" aca="1" ref="I66" ca="1">_xlfn.IFS(D66="annulée","Annulée",NETWORKDAYS(B66,TODAY())&gt;VLOOKUP($D66,Délais!$A:$B,2,FALSE),"Retard",TRUE,"OK")</f>
        <v>Retard</v>
      </c>
    </row>
    <row r="67" spans="1:9" x14ac:dyDescent="0.2">
      <c r="A67" t="s">
        <v>1158</v>
      </c>
      <c r="B67" s="12">
        <v>45902</v>
      </c>
      <c r="C67" s="14" t="s">
        <v>368</v>
      </c>
      <c r="D67" s="14" t="s">
        <v>118</v>
      </c>
      <c r="E67" s="5">
        <f>SUMIF('Détails Commandes'!$A:$A,Commandes!$A67,'Détails Commandes'!E:E)</f>
        <v>33.71</v>
      </c>
      <c r="F67" s="5">
        <f>SUMIF('Détails Commandes'!$A:$A,Commandes!$A67,'Détails Commandes'!F:F)</f>
        <v>40.451999999999998</v>
      </c>
      <c r="G67" s="5">
        <f>SUMIF('Détails Commandes'!$A:$A,Commandes!$A67,'Détails Commandes'!G:G)</f>
        <v>22.16</v>
      </c>
      <c r="H67" s="6">
        <f t="shared" ref="H67:H130" si="1">E67-G67</f>
        <v>11.55</v>
      </c>
      <c r="I67" s="7" t="str" cm="1">
        <f t="array" aca="1" ref="I67" ca="1">_xlfn.IFS(D67="annulée","Annulée",NETWORKDAYS(B67,TODAY())&gt;VLOOKUP($D67,Délais!$A:$B,2,FALSE),"Retard",TRUE,"OK")</f>
        <v>Retard</v>
      </c>
    </row>
    <row r="68" spans="1:9" x14ac:dyDescent="0.2">
      <c r="A68" t="s">
        <v>1159</v>
      </c>
      <c r="B68" s="12">
        <v>45916</v>
      </c>
      <c r="C68" s="14" t="s">
        <v>1006</v>
      </c>
      <c r="D68" s="14" t="s">
        <v>117</v>
      </c>
      <c r="E68" s="5">
        <f>SUMIF('Détails Commandes'!$A:$A,Commandes!$A68,'Détails Commandes'!E:E)</f>
        <v>20</v>
      </c>
      <c r="F68" s="5">
        <f>SUMIF('Détails Commandes'!$A:$A,Commandes!$A68,'Détails Commandes'!F:F)</f>
        <v>21.099999999999998</v>
      </c>
      <c r="G68" s="5">
        <f>SUMIF('Détails Commandes'!$A:$A,Commandes!$A68,'Détails Commandes'!G:G)</f>
        <v>18</v>
      </c>
      <c r="H68" s="6">
        <f t="shared" si="1"/>
        <v>2</v>
      </c>
      <c r="I68" s="7" t="str" cm="1">
        <f t="array" aca="1" ref="I68" ca="1">_xlfn.IFS(D68="annulée","Annulée",NETWORKDAYS(B68,TODAY())&gt;VLOOKUP($D68,Délais!$A:$B,2,FALSE),"Retard",TRUE,"OK")</f>
        <v>Annulée</v>
      </c>
    </row>
    <row r="69" spans="1:9" x14ac:dyDescent="0.2">
      <c r="A69" t="s">
        <v>1160</v>
      </c>
      <c r="B69" s="12">
        <v>45929</v>
      </c>
      <c r="C69" s="14" t="s">
        <v>982</v>
      </c>
      <c r="D69" s="14" t="s">
        <v>117</v>
      </c>
      <c r="E69" s="5">
        <f>SUMIF('Détails Commandes'!$A:$A,Commandes!$A69,'Détails Commandes'!E:E)</f>
        <v>127.05</v>
      </c>
      <c r="F69" s="5">
        <f>SUMIF('Détails Commandes'!$A:$A,Commandes!$A69,'Détails Commandes'!F:F)</f>
        <v>149.85434999999998</v>
      </c>
      <c r="G69" s="5">
        <f>SUMIF('Détails Commandes'!$A:$A,Commandes!$A69,'Détails Commandes'!G:G)</f>
        <v>89.38</v>
      </c>
      <c r="H69" s="6">
        <f t="shared" si="1"/>
        <v>37.67</v>
      </c>
      <c r="I69" s="7" t="str" cm="1">
        <f t="array" aca="1" ref="I69" ca="1">_xlfn.IFS(D69="annulée","Annulée",NETWORKDAYS(B69,TODAY())&gt;VLOOKUP($D69,Délais!$A:$B,2,FALSE),"Retard",TRUE,"OK")</f>
        <v>Annulée</v>
      </c>
    </row>
    <row r="70" spans="1:9" x14ac:dyDescent="0.2">
      <c r="A70" t="s">
        <v>1161</v>
      </c>
      <c r="B70" s="12">
        <v>45910</v>
      </c>
      <c r="C70" s="14" t="s">
        <v>946</v>
      </c>
      <c r="D70" s="14" t="s">
        <v>120</v>
      </c>
      <c r="E70" s="5">
        <f>SUMIF('Détails Commandes'!$A:$A,Commandes!$A70,'Détails Commandes'!E:E)</f>
        <v>142.92000000000002</v>
      </c>
      <c r="F70" s="5">
        <f>SUMIF('Détails Commandes'!$A:$A,Commandes!$A70,'Détails Commandes'!F:F)</f>
        <v>168.8186</v>
      </c>
      <c r="G70" s="5">
        <f>SUMIF('Détails Commandes'!$A:$A,Commandes!$A70,'Détails Commandes'!G:G)</f>
        <v>119.39999999999999</v>
      </c>
      <c r="H70" s="6">
        <f t="shared" si="1"/>
        <v>23.520000000000024</v>
      </c>
      <c r="I70" s="7" t="str" cm="1">
        <f t="array" aca="1" ref="I70" ca="1">_xlfn.IFS(D70="annulée","Annulée",NETWORKDAYS(B70,TODAY())&gt;VLOOKUP($D70,Délais!$A:$B,2,FALSE),"Retard",TRUE,"OK")</f>
        <v>Retard</v>
      </c>
    </row>
    <row r="71" spans="1:9" x14ac:dyDescent="0.2">
      <c r="A71" t="s">
        <v>1162</v>
      </c>
      <c r="B71" s="12">
        <v>45930</v>
      </c>
      <c r="C71" s="14" t="s">
        <v>1010</v>
      </c>
      <c r="D71" s="14" t="s">
        <v>117</v>
      </c>
      <c r="E71" s="5">
        <f>SUMIF('Détails Commandes'!$A:$A,Commandes!$A71,'Détails Commandes'!E:E)</f>
        <v>355.42999999999995</v>
      </c>
      <c r="F71" s="5">
        <f>SUMIF('Détails Commandes'!$A:$A,Commandes!$A71,'Détails Commandes'!F:F)</f>
        <v>399.29949999999997</v>
      </c>
      <c r="G71" s="5">
        <f>SUMIF('Détails Commandes'!$A:$A,Commandes!$A71,'Détails Commandes'!G:G)</f>
        <v>217.97</v>
      </c>
      <c r="H71" s="6">
        <f t="shared" si="1"/>
        <v>137.45999999999995</v>
      </c>
      <c r="I71" s="7" t="str" cm="1">
        <f t="array" aca="1" ref="I71" ca="1">_xlfn.IFS(D71="annulée","Annulée",NETWORKDAYS(B71,TODAY())&gt;VLOOKUP($D71,Délais!$A:$B,2,FALSE),"Retard",TRUE,"OK")</f>
        <v>Annulée</v>
      </c>
    </row>
    <row r="72" spans="1:9" x14ac:dyDescent="0.2">
      <c r="A72" t="s">
        <v>1163</v>
      </c>
      <c r="B72" s="12">
        <v>45907</v>
      </c>
      <c r="C72" s="14" t="s">
        <v>376</v>
      </c>
      <c r="D72" s="14" t="s">
        <v>117</v>
      </c>
      <c r="E72" s="5">
        <f>SUMIF('Détails Commandes'!$A:$A,Commandes!$A72,'Détails Commandes'!E:E)</f>
        <v>106.84</v>
      </c>
      <c r="F72" s="5">
        <f>SUMIF('Détails Commandes'!$A:$A,Commandes!$A72,'Détails Commandes'!F:F)</f>
        <v>112.40034</v>
      </c>
      <c r="G72" s="5">
        <f>SUMIF('Détails Commandes'!$A:$A,Commandes!$A72,'Détails Commandes'!G:G)</f>
        <v>81.3</v>
      </c>
      <c r="H72" s="6">
        <f t="shared" si="1"/>
        <v>25.540000000000006</v>
      </c>
      <c r="I72" s="7" t="str" cm="1">
        <f t="array" aca="1" ref="I72" ca="1">_xlfn.IFS(D72="annulée","Annulée",NETWORKDAYS(B72,TODAY())&gt;VLOOKUP($D72,Délais!$A:$B,2,FALSE),"Retard",TRUE,"OK")</f>
        <v>Annulée</v>
      </c>
    </row>
    <row r="73" spans="1:9" x14ac:dyDescent="0.2">
      <c r="A73" t="s">
        <v>1164</v>
      </c>
      <c r="B73" s="12">
        <v>45913</v>
      </c>
      <c r="C73" s="14" t="s">
        <v>752</v>
      </c>
      <c r="D73" s="14" t="s">
        <v>120</v>
      </c>
      <c r="E73" s="5">
        <f>SUMIF('Détails Commandes'!$A:$A,Commandes!$A73,'Détails Commandes'!E:E)</f>
        <v>177.29</v>
      </c>
      <c r="F73" s="5">
        <f>SUMIF('Détails Commandes'!$A:$A,Commandes!$A73,'Détails Commandes'!F:F)</f>
        <v>208.97800000000001</v>
      </c>
      <c r="G73" s="5">
        <f>SUMIF('Détails Commandes'!$A:$A,Commandes!$A73,'Détails Commandes'!G:G)</f>
        <v>139.88999999999999</v>
      </c>
      <c r="H73" s="6">
        <f t="shared" si="1"/>
        <v>37.400000000000006</v>
      </c>
      <c r="I73" s="7" t="str" cm="1">
        <f t="array" aca="1" ref="I73" ca="1">_xlfn.IFS(D73="annulée","Annulée",NETWORKDAYS(B73,TODAY())&gt;VLOOKUP($D73,Délais!$A:$B,2,FALSE),"Retard",TRUE,"OK")</f>
        <v>Retard</v>
      </c>
    </row>
    <row r="74" spans="1:9" x14ac:dyDescent="0.2">
      <c r="A74" t="s">
        <v>1165</v>
      </c>
      <c r="B74" s="12">
        <v>45929</v>
      </c>
      <c r="C74" s="14" t="s">
        <v>640</v>
      </c>
      <c r="D74" s="14" t="s">
        <v>119</v>
      </c>
      <c r="E74" s="5">
        <f>SUMIF('Détails Commandes'!$A:$A,Commandes!$A74,'Détails Commandes'!E:E)</f>
        <v>235.54999999999998</v>
      </c>
      <c r="F74" s="5">
        <f>SUMIF('Détails Commandes'!$A:$A,Commandes!$A74,'Détails Commandes'!F:F)</f>
        <v>279.19304999999997</v>
      </c>
      <c r="G74" s="5">
        <f>SUMIF('Détails Commandes'!$A:$A,Commandes!$A74,'Détails Commandes'!G:G)</f>
        <v>195.42000000000002</v>
      </c>
      <c r="H74" s="6">
        <f t="shared" si="1"/>
        <v>40.129999999999967</v>
      </c>
      <c r="I74" s="7" t="str" cm="1">
        <f t="array" aca="1" ref="I74" ca="1">_xlfn.IFS(D74="annulée","Annulée",NETWORKDAYS(B74,TODAY())&gt;VLOOKUP($D74,Délais!$A:$B,2,FALSE),"Retard",TRUE,"OK")</f>
        <v>Retard</v>
      </c>
    </row>
    <row r="75" spans="1:9" x14ac:dyDescent="0.2">
      <c r="A75" t="s">
        <v>1166</v>
      </c>
      <c r="B75" s="12">
        <v>45905</v>
      </c>
      <c r="C75" s="14" t="s">
        <v>668</v>
      </c>
      <c r="D75" s="14" t="s">
        <v>117</v>
      </c>
      <c r="E75" s="5">
        <f>SUMIF('Détails Commandes'!$A:$A,Commandes!$A75,'Détails Commandes'!E:E)</f>
        <v>37.08</v>
      </c>
      <c r="F75" s="5">
        <f>SUMIF('Détails Commandes'!$A:$A,Commandes!$A75,'Détails Commandes'!F:F)</f>
        <v>39.119399999999999</v>
      </c>
      <c r="G75" s="5">
        <f>SUMIF('Détails Commandes'!$A:$A,Commandes!$A75,'Détails Commandes'!G:G)</f>
        <v>32</v>
      </c>
      <c r="H75" s="6">
        <f t="shared" si="1"/>
        <v>5.0799999999999983</v>
      </c>
      <c r="I75" s="7" t="str" cm="1">
        <f t="array" aca="1" ref="I75" ca="1">_xlfn.IFS(D75="annulée","Annulée",NETWORKDAYS(B75,TODAY())&gt;VLOOKUP($D75,Délais!$A:$B,2,FALSE),"Retard",TRUE,"OK")</f>
        <v>Annulée</v>
      </c>
    </row>
    <row r="76" spans="1:9" x14ac:dyDescent="0.2">
      <c r="A76" t="s">
        <v>1167</v>
      </c>
      <c r="B76" s="12">
        <v>45929</v>
      </c>
      <c r="C76" s="14" t="s">
        <v>440</v>
      </c>
      <c r="D76" s="14" t="s">
        <v>117</v>
      </c>
      <c r="E76" s="5">
        <f>SUMIF('Détails Commandes'!$A:$A,Commandes!$A76,'Détails Commandes'!E:E)</f>
        <v>62.82</v>
      </c>
      <c r="F76" s="5">
        <f>SUMIF('Détails Commandes'!$A:$A,Commandes!$A76,'Détails Commandes'!F:F)</f>
        <v>74.992499999999993</v>
      </c>
      <c r="G76" s="5">
        <f>SUMIF('Détails Commandes'!$A:$A,Commandes!$A76,'Détails Commandes'!G:G)</f>
        <v>37.299999999999997</v>
      </c>
      <c r="H76" s="6">
        <f t="shared" si="1"/>
        <v>25.520000000000003</v>
      </c>
      <c r="I76" s="7" t="str" cm="1">
        <f t="array" aca="1" ref="I76" ca="1">_xlfn.IFS(D76="annulée","Annulée",NETWORKDAYS(B76,TODAY())&gt;VLOOKUP($D76,Délais!$A:$B,2,FALSE),"Retard",TRUE,"OK")</f>
        <v>Annulée</v>
      </c>
    </row>
    <row r="77" spans="1:9" x14ac:dyDescent="0.2">
      <c r="A77" t="s">
        <v>1168</v>
      </c>
      <c r="B77" s="12">
        <v>45928</v>
      </c>
      <c r="C77" s="14" t="s">
        <v>484</v>
      </c>
      <c r="D77" s="14" t="s">
        <v>117</v>
      </c>
      <c r="E77" s="5">
        <f>SUMIF('Détails Commandes'!$A:$A,Commandes!$A77,'Détails Commandes'!E:E)</f>
        <v>136.16</v>
      </c>
      <c r="F77" s="5">
        <f>SUMIF('Détails Commandes'!$A:$A,Commandes!$A77,'Détails Commandes'!F:F)</f>
        <v>157.25414999999998</v>
      </c>
      <c r="G77" s="5">
        <f>SUMIF('Détails Commandes'!$A:$A,Commandes!$A77,'Détails Commandes'!G:G)</f>
        <v>92.07</v>
      </c>
      <c r="H77" s="6">
        <f t="shared" si="1"/>
        <v>44.09</v>
      </c>
      <c r="I77" s="7" t="str" cm="1">
        <f t="array" aca="1" ref="I77" ca="1">_xlfn.IFS(D77="annulée","Annulée",NETWORKDAYS(B77,TODAY())&gt;VLOOKUP($D77,Délais!$A:$B,2,FALSE),"Retard",TRUE,"OK")</f>
        <v>Annulée</v>
      </c>
    </row>
    <row r="78" spans="1:9" x14ac:dyDescent="0.2">
      <c r="A78" t="s">
        <v>1169</v>
      </c>
      <c r="B78" s="12">
        <v>45909</v>
      </c>
      <c r="C78" s="14" t="s">
        <v>504</v>
      </c>
      <c r="D78" s="14" t="s">
        <v>119</v>
      </c>
      <c r="E78" s="5">
        <f>SUMIF('Détails Commandes'!$A:$A,Commandes!$A78,'Détails Commandes'!E:E)</f>
        <v>75.900000000000006</v>
      </c>
      <c r="F78" s="5">
        <f>SUMIF('Détails Commandes'!$A:$A,Commandes!$A78,'Détails Commandes'!F:F)</f>
        <v>82.042149999999992</v>
      </c>
      <c r="G78" s="5">
        <f>SUMIF('Détails Commandes'!$A:$A,Commandes!$A78,'Détails Commandes'!G:G)</f>
        <v>58.15</v>
      </c>
      <c r="H78" s="6">
        <f t="shared" si="1"/>
        <v>17.750000000000007</v>
      </c>
      <c r="I78" s="7" t="str" cm="1">
        <f t="array" aca="1" ref="I78" ca="1">_xlfn.IFS(D78="annulée","Annulée",NETWORKDAYS(B78,TODAY())&gt;VLOOKUP($D78,Délais!$A:$B,2,FALSE),"Retard",TRUE,"OK")</f>
        <v>Retard</v>
      </c>
    </row>
    <row r="79" spans="1:9" x14ac:dyDescent="0.2">
      <c r="A79" t="s">
        <v>1170</v>
      </c>
      <c r="B79" s="12">
        <v>45913</v>
      </c>
      <c r="C79" s="14" t="s">
        <v>760</v>
      </c>
      <c r="D79" s="14" t="s">
        <v>119</v>
      </c>
      <c r="E79" s="5">
        <f>SUMIF('Détails Commandes'!$A:$A,Commandes!$A79,'Détails Commandes'!E:E)</f>
        <v>124.65</v>
      </c>
      <c r="F79" s="5">
        <f>SUMIF('Détails Commandes'!$A:$A,Commandes!$A79,'Détails Commandes'!F:F)</f>
        <v>130.90048999999999</v>
      </c>
      <c r="G79" s="5">
        <f>SUMIF('Détails Commandes'!$A:$A,Commandes!$A79,'Détails Commandes'!G:G)</f>
        <v>85.149999999999991</v>
      </c>
      <c r="H79" s="6">
        <f t="shared" si="1"/>
        <v>39.500000000000014</v>
      </c>
      <c r="I79" s="7" t="str" cm="1">
        <f t="array" aca="1" ref="I79" ca="1">_xlfn.IFS(D79="annulée","Annulée",NETWORKDAYS(B79,TODAY())&gt;VLOOKUP($D79,Délais!$A:$B,2,FALSE),"Retard",TRUE,"OK")</f>
        <v>Retard</v>
      </c>
    </row>
    <row r="80" spans="1:9" x14ac:dyDescent="0.2">
      <c r="A80" t="s">
        <v>1171</v>
      </c>
      <c r="B80" s="12">
        <v>45918</v>
      </c>
      <c r="C80" s="14" t="s">
        <v>428</v>
      </c>
      <c r="D80" s="14" t="s">
        <v>118</v>
      </c>
      <c r="E80" s="5">
        <f>SUMIF('Détails Commandes'!$A:$A,Commandes!$A80,'Détails Commandes'!E:E)</f>
        <v>684.42000000000007</v>
      </c>
      <c r="F80" s="5">
        <f>SUMIF('Détails Commandes'!$A:$A,Commandes!$A80,'Détails Commandes'!F:F)</f>
        <v>760.16650000000004</v>
      </c>
      <c r="G80" s="5">
        <f>SUMIF('Détails Commandes'!$A:$A,Commandes!$A80,'Détails Commandes'!G:G)</f>
        <v>476.22</v>
      </c>
      <c r="H80" s="6">
        <f t="shared" si="1"/>
        <v>208.20000000000005</v>
      </c>
      <c r="I80" s="7" t="str" cm="1">
        <f t="array" aca="1" ref="I80" ca="1">_xlfn.IFS(D80="annulée","Annulée",NETWORKDAYS(B80,TODAY())&gt;VLOOKUP($D80,Délais!$A:$B,2,FALSE),"Retard",TRUE,"OK")</f>
        <v>Retard</v>
      </c>
    </row>
    <row r="81" spans="1:9" x14ac:dyDescent="0.2">
      <c r="A81" t="s">
        <v>1172</v>
      </c>
      <c r="B81" s="12">
        <v>45904</v>
      </c>
      <c r="C81" s="14" t="s">
        <v>297</v>
      </c>
      <c r="D81" s="14" t="s">
        <v>119</v>
      </c>
      <c r="E81" s="5">
        <f>SUMIF('Détails Commandes'!$A:$A,Commandes!$A81,'Détails Commandes'!E:E)</f>
        <v>79.8</v>
      </c>
      <c r="F81" s="5">
        <f>SUMIF('Détails Commandes'!$A:$A,Commandes!$A81,'Détails Commandes'!F:F)</f>
        <v>84.188999999999993</v>
      </c>
      <c r="G81" s="5">
        <f>SUMIF('Détails Commandes'!$A:$A,Commandes!$A81,'Détails Commandes'!G:G)</f>
        <v>51.78</v>
      </c>
      <c r="H81" s="6">
        <f t="shared" si="1"/>
        <v>28.019999999999996</v>
      </c>
      <c r="I81" s="7" t="str" cm="1">
        <f t="array" aca="1" ref="I81" ca="1">_xlfn.IFS(D81="annulée","Annulée",NETWORKDAYS(B81,TODAY())&gt;VLOOKUP($D81,Délais!$A:$B,2,FALSE),"Retard",TRUE,"OK")</f>
        <v>Retard</v>
      </c>
    </row>
    <row r="82" spans="1:9" x14ac:dyDescent="0.2">
      <c r="A82" t="s">
        <v>1173</v>
      </c>
      <c r="B82" s="12">
        <v>45909</v>
      </c>
      <c r="C82" s="14" t="s">
        <v>736</v>
      </c>
      <c r="D82" s="14" t="s">
        <v>118</v>
      </c>
      <c r="E82" s="5">
        <f>SUMIF('Détails Commandes'!$A:$A,Commandes!$A82,'Détails Commandes'!E:E)</f>
        <v>157.02000000000001</v>
      </c>
      <c r="F82" s="5">
        <f>SUMIF('Détails Commandes'!$A:$A,Commandes!$A82,'Détails Commandes'!F:F)</f>
        <v>178.59010000000001</v>
      </c>
      <c r="G82" s="5">
        <f>SUMIF('Détails Commandes'!$A:$A,Commandes!$A82,'Détails Commandes'!G:G)</f>
        <v>111.6</v>
      </c>
      <c r="H82" s="6">
        <f t="shared" si="1"/>
        <v>45.420000000000016</v>
      </c>
      <c r="I82" s="7" t="str" cm="1">
        <f t="array" aca="1" ref="I82" ca="1">_xlfn.IFS(D82="annulée","Annulée",NETWORKDAYS(B82,TODAY())&gt;VLOOKUP($D82,Délais!$A:$B,2,FALSE),"Retard",TRUE,"OK")</f>
        <v>Retard</v>
      </c>
    </row>
    <row r="83" spans="1:9" x14ac:dyDescent="0.2">
      <c r="A83" t="s">
        <v>1174</v>
      </c>
      <c r="B83" s="12">
        <v>45910</v>
      </c>
      <c r="C83" s="14" t="s">
        <v>684</v>
      </c>
      <c r="D83" s="14" t="s">
        <v>120</v>
      </c>
      <c r="E83" s="5">
        <f>SUMIF('Détails Commandes'!$A:$A,Commandes!$A83,'Détails Commandes'!E:E)</f>
        <v>351.54</v>
      </c>
      <c r="F83" s="5">
        <f>SUMIF('Détails Commandes'!$A:$A,Commandes!$A83,'Détails Commandes'!F:F)</f>
        <v>406.15829999999994</v>
      </c>
      <c r="G83" s="5">
        <f>SUMIF('Détails Commandes'!$A:$A,Commandes!$A83,'Détails Commandes'!G:G)</f>
        <v>275.3</v>
      </c>
      <c r="H83" s="6">
        <f t="shared" si="1"/>
        <v>76.240000000000009</v>
      </c>
      <c r="I83" s="7" t="str" cm="1">
        <f t="array" aca="1" ref="I83" ca="1">_xlfn.IFS(D83="annulée","Annulée",NETWORKDAYS(B83,TODAY())&gt;VLOOKUP($D83,Délais!$A:$B,2,FALSE),"Retard",TRUE,"OK")</f>
        <v>Retard</v>
      </c>
    </row>
    <row r="84" spans="1:9" x14ac:dyDescent="0.2">
      <c r="A84" t="s">
        <v>1175</v>
      </c>
      <c r="B84" s="12">
        <v>45904</v>
      </c>
      <c r="C84" s="14" t="s">
        <v>309</v>
      </c>
      <c r="D84" s="14" t="s">
        <v>119</v>
      </c>
      <c r="E84" s="5">
        <f>SUMIF('Détails Commandes'!$A:$A,Commandes!$A84,'Détails Commandes'!E:E)</f>
        <v>297.24</v>
      </c>
      <c r="F84" s="5">
        <f>SUMIF('Détails Commandes'!$A:$A,Commandes!$A84,'Détails Commandes'!F:F)</f>
        <v>339.59395000000001</v>
      </c>
      <c r="G84" s="5">
        <f>SUMIF('Détails Commandes'!$A:$A,Commandes!$A84,'Détails Commandes'!G:G)</f>
        <v>199.26</v>
      </c>
      <c r="H84" s="6">
        <f t="shared" si="1"/>
        <v>97.980000000000018</v>
      </c>
      <c r="I84" s="7" t="str" cm="1">
        <f t="array" aca="1" ref="I84" ca="1">_xlfn.IFS(D84="annulée","Annulée",NETWORKDAYS(B84,TODAY())&gt;VLOOKUP($D84,Délais!$A:$B,2,FALSE),"Retard",TRUE,"OK")</f>
        <v>Retard</v>
      </c>
    </row>
    <row r="85" spans="1:9" x14ac:dyDescent="0.2">
      <c r="A85" t="s">
        <v>1176</v>
      </c>
      <c r="B85" s="12">
        <v>45918</v>
      </c>
      <c r="C85" s="14" t="s">
        <v>440</v>
      </c>
      <c r="D85" s="14" t="s">
        <v>119</v>
      </c>
      <c r="E85" s="5">
        <f>SUMIF('Détails Commandes'!$A:$A,Commandes!$A85,'Détails Commandes'!E:E)</f>
        <v>327.05</v>
      </c>
      <c r="F85" s="5">
        <f>SUMIF('Détails Commandes'!$A:$A,Commandes!$A85,'Détails Commandes'!F:F)</f>
        <v>388.61314999999996</v>
      </c>
      <c r="G85" s="5">
        <f>SUMIF('Détails Commandes'!$A:$A,Commandes!$A85,'Détails Commandes'!G:G)</f>
        <v>220.08999999999997</v>
      </c>
      <c r="H85" s="6">
        <f t="shared" si="1"/>
        <v>106.96000000000004</v>
      </c>
      <c r="I85" s="7" t="str" cm="1">
        <f t="array" aca="1" ref="I85" ca="1">_xlfn.IFS(D85="annulée","Annulée",NETWORKDAYS(B85,TODAY())&gt;VLOOKUP($D85,Délais!$A:$B,2,FALSE),"Retard",TRUE,"OK")</f>
        <v>Retard</v>
      </c>
    </row>
    <row r="86" spans="1:9" x14ac:dyDescent="0.2">
      <c r="A86" t="s">
        <v>1177</v>
      </c>
      <c r="B86" s="12">
        <v>45906</v>
      </c>
      <c r="C86" s="14" t="s">
        <v>468</v>
      </c>
      <c r="D86" s="14" t="s">
        <v>120</v>
      </c>
      <c r="E86" s="5">
        <f>SUMIF('Détails Commandes'!$A:$A,Commandes!$A86,'Détails Commandes'!E:E)</f>
        <v>371.53</v>
      </c>
      <c r="F86" s="5">
        <f>SUMIF('Détails Commandes'!$A:$A,Commandes!$A86,'Détails Commandes'!F:F)</f>
        <v>440.79290000000003</v>
      </c>
      <c r="G86" s="5">
        <f>SUMIF('Détails Commandes'!$A:$A,Commandes!$A86,'Détails Commandes'!G:G)</f>
        <v>287.16000000000003</v>
      </c>
      <c r="H86" s="6">
        <f t="shared" si="1"/>
        <v>84.369999999999948</v>
      </c>
      <c r="I86" s="7" t="str" cm="1">
        <f t="array" aca="1" ref="I86" ca="1">_xlfn.IFS(D86="annulée","Annulée",NETWORKDAYS(B86,TODAY())&gt;VLOOKUP($D86,Délais!$A:$B,2,FALSE),"Retard",TRUE,"OK")</f>
        <v>Retard</v>
      </c>
    </row>
    <row r="87" spans="1:9" x14ac:dyDescent="0.2">
      <c r="A87" t="s">
        <v>1178</v>
      </c>
      <c r="B87" s="12">
        <v>45914</v>
      </c>
      <c r="C87" s="14" t="s">
        <v>744</v>
      </c>
      <c r="D87" s="14" t="s">
        <v>120</v>
      </c>
      <c r="E87" s="5">
        <f>SUMIF('Détails Commandes'!$A:$A,Commandes!$A87,'Détails Commandes'!E:E)</f>
        <v>665.98</v>
      </c>
      <c r="F87" s="5">
        <f>SUMIF('Détails Commandes'!$A:$A,Commandes!$A87,'Détails Commandes'!F:F)</f>
        <v>749.32065</v>
      </c>
      <c r="G87" s="5">
        <f>SUMIF('Détails Commandes'!$A:$A,Commandes!$A87,'Détails Commandes'!G:G)</f>
        <v>497.41</v>
      </c>
      <c r="H87" s="6">
        <f t="shared" si="1"/>
        <v>168.57</v>
      </c>
      <c r="I87" s="7" t="str" cm="1">
        <f t="array" aca="1" ref="I87" ca="1">_xlfn.IFS(D87="annulée","Annulée",NETWORKDAYS(B87,TODAY())&gt;VLOOKUP($D87,Délais!$A:$B,2,FALSE),"Retard",TRUE,"OK")</f>
        <v>Retard</v>
      </c>
    </row>
    <row r="88" spans="1:9" x14ac:dyDescent="0.2">
      <c r="A88" t="s">
        <v>1179</v>
      </c>
      <c r="B88" s="12">
        <v>45902</v>
      </c>
      <c r="C88" s="14" t="s">
        <v>472</v>
      </c>
      <c r="D88" s="14" t="s">
        <v>118</v>
      </c>
      <c r="E88" s="5">
        <f>SUMIF('Détails Commandes'!$A:$A,Commandes!$A88,'Détails Commandes'!E:E)</f>
        <v>416.45</v>
      </c>
      <c r="F88" s="5">
        <f>SUMIF('Détails Commandes'!$A:$A,Commandes!$A88,'Détails Commandes'!F:F)</f>
        <v>466.00202000000002</v>
      </c>
      <c r="G88" s="5">
        <f>SUMIF('Détails Commandes'!$A:$A,Commandes!$A88,'Détails Commandes'!G:G)</f>
        <v>311.21999999999997</v>
      </c>
      <c r="H88" s="6">
        <f t="shared" si="1"/>
        <v>105.23000000000002</v>
      </c>
      <c r="I88" s="7" t="str" cm="1">
        <f t="array" aca="1" ref="I88" ca="1">_xlfn.IFS(D88="annulée","Annulée",NETWORKDAYS(B88,TODAY())&gt;VLOOKUP($D88,Délais!$A:$B,2,FALSE),"Retard",TRUE,"OK")</f>
        <v>Retard</v>
      </c>
    </row>
    <row r="89" spans="1:9" x14ac:dyDescent="0.2">
      <c r="A89" t="s">
        <v>1180</v>
      </c>
      <c r="B89" s="12">
        <v>45909</v>
      </c>
      <c r="C89" s="14" t="s">
        <v>612</v>
      </c>
      <c r="D89" s="14" t="s">
        <v>120</v>
      </c>
      <c r="E89" s="5">
        <f>SUMIF('Détails Commandes'!$A:$A,Commandes!$A89,'Détails Commandes'!E:E)</f>
        <v>421.59000000000003</v>
      </c>
      <c r="F89" s="5">
        <f>SUMIF('Détails Commandes'!$A:$A,Commandes!$A89,'Détails Commandes'!F:F)</f>
        <v>482.09384</v>
      </c>
      <c r="G89" s="5">
        <f>SUMIF('Détails Commandes'!$A:$A,Commandes!$A89,'Détails Commandes'!G:G)</f>
        <v>340.18</v>
      </c>
      <c r="H89" s="6">
        <f t="shared" si="1"/>
        <v>81.410000000000025</v>
      </c>
      <c r="I89" s="7" t="str" cm="1">
        <f t="array" aca="1" ref="I89" ca="1">_xlfn.IFS(D89="annulée","Annulée",NETWORKDAYS(B89,TODAY())&gt;VLOOKUP($D89,Délais!$A:$B,2,FALSE),"Retard",TRUE,"OK")</f>
        <v>Retard</v>
      </c>
    </row>
    <row r="90" spans="1:9" x14ac:dyDescent="0.2">
      <c r="A90" t="s">
        <v>1181</v>
      </c>
      <c r="B90" s="12">
        <v>45907</v>
      </c>
      <c r="C90" s="14" t="s">
        <v>871</v>
      </c>
      <c r="D90" s="14" t="s">
        <v>117</v>
      </c>
      <c r="E90" s="5">
        <f>SUMIF('Détails Commandes'!$A:$A,Commandes!$A90,'Détails Commandes'!E:E)</f>
        <v>737.55000000000007</v>
      </c>
      <c r="F90" s="5">
        <f>SUMIF('Détails Commandes'!$A:$A,Commandes!$A90,'Détails Commandes'!F:F)</f>
        <v>852.40046999999993</v>
      </c>
      <c r="G90" s="5">
        <f>SUMIF('Détails Commandes'!$A:$A,Commandes!$A90,'Détails Commandes'!G:G)</f>
        <v>519.13000000000011</v>
      </c>
      <c r="H90" s="6">
        <f t="shared" si="1"/>
        <v>218.41999999999996</v>
      </c>
      <c r="I90" s="7" t="str" cm="1">
        <f t="array" aca="1" ref="I90" ca="1">_xlfn.IFS(D90="annulée","Annulée",NETWORKDAYS(B90,TODAY())&gt;VLOOKUP($D90,Délais!$A:$B,2,FALSE),"Retard",TRUE,"OK")</f>
        <v>Annulée</v>
      </c>
    </row>
    <row r="91" spans="1:9" x14ac:dyDescent="0.2">
      <c r="A91" t="s">
        <v>1182</v>
      </c>
      <c r="B91" s="12">
        <v>45910</v>
      </c>
      <c r="C91" s="14" t="s">
        <v>508</v>
      </c>
      <c r="D91" s="14" t="s">
        <v>119</v>
      </c>
      <c r="E91" s="5">
        <f>SUMIF('Détails Commandes'!$A:$A,Commandes!$A91,'Détails Commandes'!E:E)</f>
        <v>158.62</v>
      </c>
      <c r="F91" s="5">
        <f>SUMIF('Détails Commandes'!$A:$A,Commandes!$A91,'Détails Commandes'!F:F)</f>
        <v>170.89655999999999</v>
      </c>
      <c r="G91" s="5">
        <f>SUMIF('Détails Commandes'!$A:$A,Commandes!$A91,'Détails Commandes'!G:G)</f>
        <v>120.66999999999999</v>
      </c>
      <c r="H91" s="6">
        <f t="shared" si="1"/>
        <v>37.950000000000017</v>
      </c>
      <c r="I91" s="7" t="str" cm="1">
        <f t="array" aca="1" ref="I91" ca="1">_xlfn.IFS(D91="annulée","Annulée",NETWORKDAYS(B91,TODAY())&gt;VLOOKUP($D91,Délais!$A:$B,2,FALSE),"Retard",TRUE,"OK")</f>
        <v>Retard</v>
      </c>
    </row>
    <row r="92" spans="1:9" x14ac:dyDescent="0.2">
      <c r="A92" t="s">
        <v>1183</v>
      </c>
      <c r="B92" s="12">
        <v>45926</v>
      </c>
      <c r="C92" s="14" t="s">
        <v>352</v>
      </c>
      <c r="D92" s="14" t="s">
        <v>118</v>
      </c>
      <c r="E92" s="5">
        <f>SUMIF('Détails Commandes'!$A:$A,Commandes!$A92,'Détails Commandes'!E:E)</f>
        <v>314.39999999999998</v>
      </c>
      <c r="F92" s="5">
        <f>SUMIF('Détails Commandes'!$A:$A,Commandes!$A92,'Détails Commandes'!F:F)</f>
        <v>366.95599999999996</v>
      </c>
      <c r="G92" s="5">
        <f>SUMIF('Détails Commandes'!$A:$A,Commandes!$A92,'Détails Commandes'!G:G)</f>
        <v>229.89999999999998</v>
      </c>
      <c r="H92" s="6">
        <f t="shared" si="1"/>
        <v>84.5</v>
      </c>
      <c r="I92" s="7" t="str" cm="1">
        <f t="array" aca="1" ref="I92" ca="1">_xlfn.IFS(D92="annulée","Annulée",NETWORKDAYS(B92,TODAY())&gt;VLOOKUP($D92,Délais!$A:$B,2,FALSE),"Retard",TRUE,"OK")</f>
        <v>Retard</v>
      </c>
    </row>
    <row r="93" spans="1:9" x14ac:dyDescent="0.2">
      <c r="A93" t="s">
        <v>1184</v>
      </c>
      <c r="B93" s="12">
        <v>45928</v>
      </c>
      <c r="C93" s="14" t="s">
        <v>484</v>
      </c>
      <c r="D93" s="14" t="s">
        <v>119</v>
      </c>
      <c r="E93" s="5">
        <f>SUMIF('Détails Commandes'!$A:$A,Commandes!$A93,'Détails Commandes'!E:E)</f>
        <v>150.88</v>
      </c>
      <c r="F93" s="5">
        <f>SUMIF('Détails Commandes'!$A:$A,Commandes!$A93,'Détails Commandes'!F:F)</f>
        <v>155.11879999999996</v>
      </c>
      <c r="G93" s="5">
        <f>SUMIF('Détails Commandes'!$A:$A,Commandes!$A93,'Détails Commandes'!G:G)</f>
        <v>122.9</v>
      </c>
      <c r="H93" s="6">
        <f t="shared" si="1"/>
        <v>27.97999999999999</v>
      </c>
      <c r="I93" s="7" t="str" cm="1">
        <f t="array" aca="1" ref="I93" ca="1">_xlfn.IFS(D93="annulée","Annulée",NETWORKDAYS(B93,TODAY())&gt;VLOOKUP($D93,Délais!$A:$B,2,FALSE),"Retard",TRUE,"OK")</f>
        <v>Retard</v>
      </c>
    </row>
    <row r="94" spans="1:9" x14ac:dyDescent="0.2">
      <c r="A94" t="s">
        <v>1185</v>
      </c>
      <c r="B94" s="12">
        <v>45918</v>
      </c>
      <c r="C94" s="14" t="s">
        <v>560</v>
      </c>
      <c r="D94" s="14" t="s">
        <v>118</v>
      </c>
      <c r="E94" s="5">
        <f>SUMIF('Détails Commandes'!$A:$A,Commandes!$A94,'Détails Commandes'!E:E)</f>
        <v>227.40000000000003</v>
      </c>
      <c r="F94" s="5">
        <f>SUMIF('Détails Commandes'!$A:$A,Commandes!$A94,'Détails Commandes'!F:F)</f>
        <v>255.85045</v>
      </c>
      <c r="G94" s="5">
        <f>SUMIF('Détails Commandes'!$A:$A,Commandes!$A94,'Détails Commandes'!G:G)</f>
        <v>141.58000000000001</v>
      </c>
      <c r="H94" s="6">
        <f t="shared" si="1"/>
        <v>85.820000000000022</v>
      </c>
      <c r="I94" s="7" t="str" cm="1">
        <f t="array" aca="1" ref="I94" ca="1">_xlfn.IFS(D94="annulée","Annulée",NETWORKDAYS(B94,TODAY())&gt;VLOOKUP($D94,Délais!$A:$B,2,FALSE),"Retard",TRUE,"OK")</f>
        <v>Retard</v>
      </c>
    </row>
    <row r="95" spans="1:9" x14ac:dyDescent="0.2">
      <c r="A95" t="s">
        <v>1186</v>
      </c>
      <c r="B95" s="12">
        <v>45903</v>
      </c>
      <c r="C95" s="14" t="s">
        <v>380</v>
      </c>
      <c r="D95" s="14" t="s">
        <v>118</v>
      </c>
      <c r="E95" s="5">
        <f>SUMIF('Détails Commandes'!$A:$A,Commandes!$A95,'Détails Commandes'!E:E)</f>
        <v>167.73</v>
      </c>
      <c r="F95" s="5">
        <f>SUMIF('Détails Commandes'!$A:$A,Commandes!$A95,'Détails Commandes'!F:F)</f>
        <v>201.27599999999998</v>
      </c>
      <c r="G95" s="5">
        <f>SUMIF('Détails Commandes'!$A:$A,Commandes!$A95,'Détails Commandes'!G:G)</f>
        <v>93.87</v>
      </c>
      <c r="H95" s="6">
        <f t="shared" si="1"/>
        <v>73.859999999999985</v>
      </c>
      <c r="I95" s="7" t="str" cm="1">
        <f t="array" aca="1" ref="I95" ca="1">_xlfn.IFS(D95="annulée","Annulée",NETWORKDAYS(B95,TODAY())&gt;VLOOKUP($D95,Délais!$A:$B,2,FALSE),"Retard",TRUE,"OK")</f>
        <v>Retard</v>
      </c>
    </row>
    <row r="96" spans="1:9" x14ac:dyDescent="0.2">
      <c r="A96" t="s">
        <v>1187</v>
      </c>
      <c r="B96" s="12">
        <v>45931</v>
      </c>
      <c r="C96" s="14" t="s">
        <v>720</v>
      </c>
      <c r="D96" s="14" t="s">
        <v>119</v>
      </c>
      <c r="E96" s="5">
        <f>SUMIF('Détails Commandes'!$A:$A,Commandes!$A96,'Détails Commandes'!E:E)</f>
        <v>155.58000000000001</v>
      </c>
      <c r="F96" s="5">
        <f>SUMIF('Détails Commandes'!$A:$A,Commandes!$A96,'Détails Commandes'!F:F)</f>
        <v>184.64279999999999</v>
      </c>
      <c r="G96" s="5">
        <f>SUMIF('Détails Commandes'!$A:$A,Commandes!$A96,'Détails Commandes'!G:G)</f>
        <v>90.59</v>
      </c>
      <c r="H96" s="6">
        <f t="shared" si="1"/>
        <v>64.990000000000009</v>
      </c>
      <c r="I96" s="7" t="str" cm="1">
        <f t="array" aca="1" ref="I96" ca="1">_xlfn.IFS(D96="annulée","Annulée",NETWORKDAYS(B96,TODAY())&gt;VLOOKUP($D96,Délais!$A:$B,2,FALSE),"Retard",TRUE,"OK")</f>
        <v>Retard</v>
      </c>
    </row>
    <row r="97" spans="1:9" x14ac:dyDescent="0.2">
      <c r="A97" t="s">
        <v>1188</v>
      </c>
      <c r="B97" s="12">
        <v>45916</v>
      </c>
      <c r="C97" s="14" t="s">
        <v>356</v>
      </c>
      <c r="D97" s="14" t="s">
        <v>118</v>
      </c>
      <c r="E97" s="5">
        <f>SUMIF('Détails Commandes'!$A:$A,Commandes!$A97,'Détails Commandes'!E:E)</f>
        <v>171.86</v>
      </c>
      <c r="F97" s="5">
        <f>SUMIF('Détails Commandes'!$A:$A,Commandes!$A97,'Détails Commandes'!F:F)</f>
        <v>200.94450000000001</v>
      </c>
      <c r="G97" s="5">
        <f>SUMIF('Détails Commandes'!$A:$A,Commandes!$A97,'Détails Commandes'!G:G)</f>
        <v>120.24000000000001</v>
      </c>
      <c r="H97" s="6">
        <f t="shared" si="1"/>
        <v>51.620000000000005</v>
      </c>
      <c r="I97" s="7" t="str" cm="1">
        <f t="array" aca="1" ref="I97" ca="1">_xlfn.IFS(D97="annulée","Annulée",NETWORKDAYS(B97,TODAY())&gt;VLOOKUP($D97,Délais!$A:$B,2,FALSE),"Retard",TRUE,"OK")</f>
        <v>Retard</v>
      </c>
    </row>
    <row r="98" spans="1:9" x14ac:dyDescent="0.2">
      <c r="A98" t="s">
        <v>1189</v>
      </c>
      <c r="B98" s="12">
        <v>45910</v>
      </c>
      <c r="C98" s="14" t="s">
        <v>440</v>
      </c>
      <c r="D98" s="14" t="s">
        <v>119</v>
      </c>
      <c r="E98" s="5">
        <f>SUMIF('Détails Commandes'!$A:$A,Commandes!$A98,'Détails Commandes'!E:E)</f>
        <v>45.8</v>
      </c>
      <c r="F98" s="5">
        <f>SUMIF('Détails Commandes'!$A:$A,Commandes!$A98,'Détails Commandes'!F:F)</f>
        <v>50.38</v>
      </c>
      <c r="G98" s="5">
        <f>SUMIF('Détails Commandes'!$A:$A,Commandes!$A98,'Détails Commandes'!G:G)</f>
        <v>31.8</v>
      </c>
      <c r="H98" s="6">
        <f t="shared" si="1"/>
        <v>13.999999999999996</v>
      </c>
      <c r="I98" s="7" t="str" cm="1">
        <f t="array" aca="1" ref="I98" ca="1">_xlfn.IFS(D98="annulée","Annulée",NETWORKDAYS(B98,TODAY())&gt;VLOOKUP($D98,Délais!$A:$B,2,FALSE),"Retard",TRUE,"OK")</f>
        <v>Retard</v>
      </c>
    </row>
    <row r="99" spans="1:9" x14ac:dyDescent="0.2">
      <c r="A99" t="s">
        <v>1190</v>
      </c>
      <c r="B99" s="12">
        <v>45923</v>
      </c>
      <c r="C99" s="14" t="s">
        <v>1038</v>
      </c>
      <c r="D99" s="14" t="s">
        <v>120</v>
      </c>
      <c r="E99" s="5">
        <f>SUMIF('Détails Commandes'!$A:$A,Commandes!$A99,'Détails Commandes'!E:E)</f>
        <v>385.05</v>
      </c>
      <c r="F99" s="5">
        <f>SUMIF('Détails Commandes'!$A:$A,Commandes!$A99,'Détails Commandes'!F:F)</f>
        <v>436.17750000000001</v>
      </c>
      <c r="G99" s="5">
        <f>SUMIF('Détails Commandes'!$A:$A,Commandes!$A99,'Détails Commandes'!G:G)</f>
        <v>249.8</v>
      </c>
      <c r="H99" s="6">
        <f t="shared" si="1"/>
        <v>135.25</v>
      </c>
      <c r="I99" s="7" t="str" cm="1">
        <f t="array" aca="1" ref="I99" ca="1">_xlfn.IFS(D99="annulée","Annulée",NETWORKDAYS(B99,TODAY())&gt;VLOOKUP($D99,Délais!$A:$B,2,FALSE),"Retard",TRUE,"OK")</f>
        <v>Retard</v>
      </c>
    </row>
    <row r="100" spans="1:9" x14ac:dyDescent="0.2">
      <c r="A100" t="s">
        <v>1191</v>
      </c>
      <c r="B100" s="12">
        <v>45920</v>
      </c>
      <c r="C100" s="14" t="s">
        <v>596</v>
      </c>
      <c r="D100" s="14" t="s">
        <v>117</v>
      </c>
      <c r="E100" s="5">
        <f>SUMIF('Détails Commandes'!$A:$A,Commandes!$A100,'Détails Commandes'!E:E)</f>
        <v>322.35000000000002</v>
      </c>
      <c r="F100" s="5">
        <f>SUMIF('Détails Commandes'!$A:$A,Commandes!$A100,'Détails Commandes'!F:F)</f>
        <v>363.14837999999997</v>
      </c>
      <c r="G100" s="5">
        <f>SUMIF('Détails Commandes'!$A:$A,Commandes!$A100,'Détails Commandes'!G:G)</f>
        <v>215.31000000000003</v>
      </c>
      <c r="H100" s="6">
        <f t="shared" si="1"/>
        <v>107.03999999999999</v>
      </c>
      <c r="I100" s="7" t="str" cm="1">
        <f t="array" aca="1" ref="I100" ca="1">_xlfn.IFS(D100="annulée","Annulée",NETWORKDAYS(B100,TODAY())&gt;VLOOKUP($D100,Délais!$A:$B,2,FALSE),"Retard",TRUE,"OK")</f>
        <v>Annulée</v>
      </c>
    </row>
    <row r="101" spans="1:9" x14ac:dyDescent="0.2">
      <c r="A101" t="s">
        <v>1192</v>
      </c>
      <c r="B101" s="12">
        <v>45908</v>
      </c>
      <c r="C101" s="14" t="s">
        <v>914</v>
      </c>
      <c r="D101" s="14" t="s">
        <v>120</v>
      </c>
      <c r="E101" s="5">
        <f>SUMIF('Détails Commandes'!$A:$A,Commandes!$A101,'Détails Commandes'!E:E)</f>
        <v>32.04</v>
      </c>
      <c r="F101" s="5">
        <f>SUMIF('Détails Commandes'!$A:$A,Commandes!$A101,'Détails Commandes'!F:F)</f>
        <v>32.833199999999998</v>
      </c>
      <c r="G101" s="5">
        <f>SUMIF('Détails Commandes'!$A:$A,Commandes!$A101,'Détails Commandes'!G:G)</f>
        <v>22.02</v>
      </c>
      <c r="H101" s="6">
        <f t="shared" si="1"/>
        <v>10.02</v>
      </c>
      <c r="I101" s="7" t="str" cm="1">
        <f t="array" aca="1" ref="I101" ca="1">_xlfn.IFS(D101="annulée","Annulée",NETWORKDAYS(B101,TODAY())&gt;VLOOKUP($D101,Délais!$A:$B,2,FALSE),"Retard",TRUE,"OK")</f>
        <v>Retard</v>
      </c>
    </row>
    <row r="102" spans="1:9" x14ac:dyDescent="0.2">
      <c r="A102" t="s">
        <v>1193</v>
      </c>
      <c r="B102" s="12">
        <v>45911</v>
      </c>
      <c r="C102" s="14" t="s">
        <v>592</v>
      </c>
      <c r="D102" s="14" t="s">
        <v>118</v>
      </c>
      <c r="E102" s="5">
        <f>SUMIF('Détails Commandes'!$A:$A,Commandes!$A102,'Détails Commandes'!E:E)</f>
        <v>396.34000000000003</v>
      </c>
      <c r="F102" s="5">
        <f>SUMIF('Détails Commandes'!$A:$A,Commandes!$A102,'Détails Commandes'!F:F)</f>
        <v>475.10049999999995</v>
      </c>
      <c r="G102" s="5">
        <f>SUMIF('Détails Commandes'!$A:$A,Commandes!$A102,'Détails Commandes'!G:G)</f>
        <v>274.54000000000002</v>
      </c>
      <c r="H102" s="6">
        <f t="shared" si="1"/>
        <v>121.80000000000001</v>
      </c>
      <c r="I102" s="7" t="str" cm="1">
        <f t="array" aca="1" ref="I102" ca="1">_xlfn.IFS(D102="annulée","Annulée",NETWORKDAYS(B102,TODAY())&gt;VLOOKUP($D102,Délais!$A:$B,2,FALSE),"Retard",TRUE,"OK")</f>
        <v>Retard</v>
      </c>
    </row>
    <row r="103" spans="1:9" x14ac:dyDescent="0.2">
      <c r="A103" t="s">
        <v>1194</v>
      </c>
      <c r="B103" s="12">
        <v>45914</v>
      </c>
      <c r="C103" s="14" t="s">
        <v>320</v>
      </c>
      <c r="D103" s="14" t="s">
        <v>118</v>
      </c>
      <c r="E103" s="5">
        <f>SUMIF('Détails Commandes'!$A:$A,Commandes!$A103,'Détails Commandes'!E:E)</f>
        <v>332.5</v>
      </c>
      <c r="F103" s="5">
        <f>SUMIF('Détails Commandes'!$A:$A,Commandes!$A103,'Détails Commandes'!F:F)</f>
        <v>386.07394999999997</v>
      </c>
      <c r="G103" s="5">
        <f>SUMIF('Détails Commandes'!$A:$A,Commandes!$A103,'Détails Commandes'!G:G)</f>
        <v>235.95</v>
      </c>
      <c r="H103" s="6">
        <f t="shared" si="1"/>
        <v>96.550000000000011</v>
      </c>
      <c r="I103" s="7" t="str" cm="1">
        <f t="array" aca="1" ref="I103" ca="1">_xlfn.IFS(D103="annulée","Annulée",NETWORKDAYS(B103,TODAY())&gt;VLOOKUP($D103,Délais!$A:$B,2,FALSE),"Retard",TRUE,"OK")</f>
        <v>Retard</v>
      </c>
    </row>
    <row r="104" spans="1:9" x14ac:dyDescent="0.2">
      <c r="A104" t="s">
        <v>1195</v>
      </c>
      <c r="B104" s="12">
        <v>45932</v>
      </c>
      <c r="C104" s="14" t="s">
        <v>1026</v>
      </c>
      <c r="D104" s="14" t="s">
        <v>117</v>
      </c>
      <c r="E104" s="5">
        <f>SUMIF('Détails Commandes'!$A:$A,Commandes!$A104,'Détails Commandes'!E:E)</f>
        <v>8</v>
      </c>
      <c r="F104" s="5">
        <f>SUMIF('Détails Commandes'!$A:$A,Commandes!$A104,'Détails Commandes'!F:F)</f>
        <v>8.1679999999999993</v>
      </c>
      <c r="G104" s="5">
        <f>SUMIF('Détails Commandes'!$A:$A,Commandes!$A104,'Détails Commandes'!G:G)</f>
        <v>7</v>
      </c>
      <c r="H104" s="6">
        <f t="shared" si="1"/>
        <v>1</v>
      </c>
      <c r="I104" s="7" t="str" cm="1">
        <f t="array" aca="1" ref="I104" ca="1">_xlfn.IFS(D104="annulée","Annulée",NETWORKDAYS(B104,TODAY())&gt;VLOOKUP($D104,Délais!$A:$B,2,FALSE),"Retard",TRUE,"OK")</f>
        <v>Annulée</v>
      </c>
    </row>
    <row r="105" spans="1:9" x14ac:dyDescent="0.2">
      <c r="A105" t="s">
        <v>1196</v>
      </c>
      <c r="B105" s="12">
        <v>45931</v>
      </c>
      <c r="C105" s="14" t="s">
        <v>432</v>
      </c>
      <c r="D105" s="14" t="s">
        <v>120</v>
      </c>
      <c r="E105" s="5">
        <f>SUMIF('Détails Commandes'!$A:$A,Commandes!$A105,'Détails Commandes'!E:E)</f>
        <v>290.55</v>
      </c>
      <c r="F105" s="5">
        <f>SUMIF('Détails Commandes'!$A:$A,Commandes!$A105,'Détails Commandes'!F:F)</f>
        <v>340.26</v>
      </c>
      <c r="G105" s="5">
        <f>SUMIF('Détails Commandes'!$A:$A,Commandes!$A105,'Détails Commandes'!G:G)</f>
        <v>180.8</v>
      </c>
      <c r="H105" s="6">
        <f t="shared" si="1"/>
        <v>109.75</v>
      </c>
      <c r="I105" s="7" t="str" cm="1">
        <f t="array" aca="1" ref="I105" ca="1">_xlfn.IFS(D105="annulée","Annulée",NETWORKDAYS(B105,TODAY())&gt;VLOOKUP($D105,Délais!$A:$B,2,FALSE),"Retard",TRUE,"OK")</f>
        <v>OK</v>
      </c>
    </row>
    <row r="106" spans="1:9" x14ac:dyDescent="0.2">
      <c r="A106" t="s">
        <v>1197</v>
      </c>
      <c r="B106" s="12">
        <v>45917</v>
      </c>
      <c r="C106" s="14" t="s">
        <v>1018</v>
      </c>
      <c r="D106" s="14" t="s">
        <v>119</v>
      </c>
      <c r="E106" s="5">
        <f>SUMIF('Détails Commandes'!$A:$A,Commandes!$A106,'Détails Commandes'!E:E)</f>
        <v>786.24</v>
      </c>
      <c r="F106" s="5">
        <f>SUMIF('Détails Commandes'!$A:$A,Commandes!$A106,'Détails Commandes'!F:F)</f>
        <v>935.83055000000002</v>
      </c>
      <c r="G106" s="5">
        <f>SUMIF('Détails Commandes'!$A:$A,Commandes!$A106,'Détails Commandes'!G:G)</f>
        <v>491.88</v>
      </c>
      <c r="H106" s="6">
        <f t="shared" si="1"/>
        <v>294.36</v>
      </c>
      <c r="I106" s="7" t="str" cm="1">
        <f t="array" aca="1" ref="I106" ca="1">_xlfn.IFS(D106="annulée","Annulée",NETWORKDAYS(B106,TODAY())&gt;VLOOKUP($D106,Délais!$A:$B,2,FALSE),"Retard",TRUE,"OK")</f>
        <v>Retard</v>
      </c>
    </row>
    <row r="107" spans="1:9" x14ac:dyDescent="0.2">
      <c r="A107" t="s">
        <v>1198</v>
      </c>
      <c r="B107" s="12">
        <v>45901</v>
      </c>
      <c r="C107" s="14" t="s">
        <v>368</v>
      </c>
      <c r="D107" s="14" t="s">
        <v>120</v>
      </c>
      <c r="E107" s="5">
        <f>SUMIF('Détails Commandes'!$A:$A,Commandes!$A107,'Détails Commandes'!E:E)</f>
        <v>380.14</v>
      </c>
      <c r="F107" s="5">
        <f>SUMIF('Détails Commandes'!$A:$A,Commandes!$A107,'Détails Commandes'!F:F)</f>
        <v>456.16800000000001</v>
      </c>
      <c r="G107" s="5">
        <f>SUMIF('Détails Commandes'!$A:$A,Commandes!$A107,'Détails Commandes'!G:G)</f>
        <v>270.74</v>
      </c>
      <c r="H107" s="6">
        <f t="shared" si="1"/>
        <v>109.39999999999998</v>
      </c>
      <c r="I107" s="7" t="str" cm="1">
        <f t="array" aca="1" ref="I107" ca="1">_xlfn.IFS(D107="annulée","Annulée",NETWORKDAYS(B107,TODAY())&gt;VLOOKUP($D107,Délais!$A:$B,2,FALSE),"Retard",TRUE,"OK")</f>
        <v>Retard</v>
      </c>
    </row>
    <row r="108" spans="1:9" x14ac:dyDescent="0.2">
      <c r="A108" t="s">
        <v>1199</v>
      </c>
      <c r="B108" s="12">
        <v>45917</v>
      </c>
      <c r="C108" s="14" t="s">
        <v>918</v>
      </c>
      <c r="D108" s="14" t="s">
        <v>118</v>
      </c>
      <c r="E108" s="5">
        <f>SUMIF('Détails Commandes'!$A:$A,Commandes!$A108,'Détails Commandes'!E:E)</f>
        <v>107.60999999999999</v>
      </c>
      <c r="F108" s="5">
        <f>SUMIF('Détails Commandes'!$A:$A,Commandes!$A108,'Détails Commandes'!F:F)</f>
        <v>129.13199999999998</v>
      </c>
      <c r="G108" s="5">
        <f>SUMIF('Détails Commandes'!$A:$A,Commandes!$A108,'Détails Commandes'!G:G)</f>
        <v>64.23</v>
      </c>
      <c r="H108" s="6">
        <f t="shared" si="1"/>
        <v>43.379999999999981</v>
      </c>
      <c r="I108" s="7" t="str" cm="1">
        <f t="array" aca="1" ref="I108" ca="1">_xlfn.IFS(D108="annulée","Annulée",NETWORKDAYS(B108,TODAY())&gt;VLOOKUP($D108,Délais!$A:$B,2,FALSE),"Retard",TRUE,"OK")</f>
        <v>Retard</v>
      </c>
    </row>
    <row r="109" spans="1:9" x14ac:dyDescent="0.2">
      <c r="A109" t="s">
        <v>1200</v>
      </c>
      <c r="B109" s="12">
        <v>45916</v>
      </c>
      <c r="C109" s="14" t="s">
        <v>428</v>
      </c>
      <c r="D109" s="14" t="s">
        <v>117</v>
      </c>
      <c r="E109" s="5">
        <f>SUMIF('Détails Commandes'!$A:$A,Commandes!$A109,'Détails Commandes'!E:E)</f>
        <v>254.89999999999998</v>
      </c>
      <c r="F109" s="5">
        <f>SUMIF('Détails Commandes'!$A:$A,Commandes!$A109,'Détails Commandes'!F:F)</f>
        <v>303.09599999999995</v>
      </c>
      <c r="G109" s="5">
        <f>SUMIF('Détails Commandes'!$A:$A,Commandes!$A109,'Détails Commandes'!G:G)</f>
        <v>152.65</v>
      </c>
      <c r="H109" s="6">
        <f t="shared" si="1"/>
        <v>102.24999999999997</v>
      </c>
      <c r="I109" s="7" t="str" cm="1">
        <f t="array" aca="1" ref="I109" ca="1">_xlfn.IFS(D109="annulée","Annulée",NETWORKDAYS(B109,TODAY())&gt;VLOOKUP($D109,Délais!$A:$B,2,FALSE),"Retard",TRUE,"OK")</f>
        <v>Annulée</v>
      </c>
    </row>
    <row r="110" spans="1:9" x14ac:dyDescent="0.2">
      <c r="A110" t="s">
        <v>1201</v>
      </c>
      <c r="B110" s="12">
        <v>45928</v>
      </c>
      <c r="C110" s="14" t="s">
        <v>388</v>
      </c>
      <c r="D110" s="14" t="s">
        <v>119</v>
      </c>
      <c r="E110" s="5">
        <f>SUMIF('Détails Commandes'!$A:$A,Commandes!$A110,'Détails Commandes'!E:E)</f>
        <v>336.87</v>
      </c>
      <c r="F110" s="5">
        <f>SUMIF('Détails Commandes'!$A:$A,Commandes!$A110,'Détails Commandes'!F:F)</f>
        <v>374.70604999999995</v>
      </c>
      <c r="G110" s="5">
        <f>SUMIF('Détails Commandes'!$A:$A,Commandes!$A110,'Détails Commandes'!G:G)</f>
        <v>274.55</v>
      </c>
      <c r="H110" s="6">
        <f t="shared" si="1"/>
        <v>62.319999999999993</v>
      </c>
      <c r="I110" s="7" t="str" cm="1">
        <f t="array" aca="1" ref="I110" ca="1">_xlfn.IFS(D110="annulée","Annulée",NETWORKDAYS(B110,TODAY())&gt;VLOOKUP($D110,Délais!$A:$B,2,FALSE),"Retard",TRUE,"OK")</f>
        <v>Retard</v>
      </c>
    </row>
    <row r="111" spans="1:9" x14ac:dyDescent="0.2">
      <c r="A111" t="s">
        <v>1202</v>
      </c>
      <c r="B111" s="12">
        <v>45902</v>
      </c>
      <c r="C111" s="14" t="s">
        <v>552</v>
      </c>
      <c r="D111" s="14" t="s">
        <v>119</v>
      </c>
      <c r="E111" s="5">
        <f>SUMIF('Détails Commandes'!$A:$A,Commandes!$A111,'Détails Commandes'!E:E)</f>
        <v>345.52000000000004</v>
      </c>
      <c r="F111" s="5">
        <f>SUMIF('Détails Commandes'!$A:$A,Commandes!$A111,'Détails Commandes'!F:F)</f>
        <v>414.00774999999999</v>
      </c>
      <c r="G111" s="5">
        <f>SUMIF('Détails Commandes'!$A:$A,Commandes!$A111,'Détails Commandes'!G:G)</f>
        <v>261.27999999999997</v>
      </c>
      <c r="H111" s="6">
        <f t="shared" si="1"/>
        <v>84.240000000000066</v>
      </c>
      <c r="I111" s="7" t="str" cm="1">
        <f t="array" aca="1" ref="I111" ca="1">_xlfn.IFS(D111="annulée","Annulée",NETWORKDAYS(B111,TODAY())&gt;VLOOKUP($D111,Délais!$A:$B,2,FALSE),"Retard",TRUE,"OK")</f>
        <v>Retard</v>
      </c>
    </row>
    <row r="112" spans="1:9" x14ac:dyDescent="0.2">
      <c r="A112" t="s">
        <v>1203</v>
      </c>
      <c r="B112" s="12">
        <v>45901</v>
      </c>
      <c r="C112" s="14" t="s">
        <v>512</v>
      </c>
      <c r="D112" s="14" t="s">
        <v>118</v>
      </c>
      <c r="E112" s="5">
        <f>SUMIF('Détails Commandes'!$A:$A,Commandes!$A112,'Détails Commandes'!E:E)</f>
        <v>352.39000000000004</v>
      </c>
      <c r="F112" s="5">
        <f>SUMIF('Détails Commandes'!$A:$A,Commandes!$A112,'Détails Commandes'!F:F)</f>
        <v>413.0718</v>
      </c>
      <c r="G112" s="5">
        <f>SUMIF('Détails Commandes'!$A:$A,Commandes!$A112,'Détails Commandes'!G:G)</f>
        <v>263.32</v>
      </c>
      <c r="H112" s="6">
        <f t="shared" si="1"/>
        <v>89.07000000000005</v>
      </c>
      <c r="I112" s="7" t="str" cm="1">
        <f t="array" aca="1" ref="I112" ca="1">_xlfn.IFS(D112="annulée","Annulée",NETWORKDAYS(B112,TODAY())&gt;VLOOKUP($D112,Délais!$A:$B,2,FALSE),"Retard",TRUE,"OK")</f>
        <v>Retard</v>
      </c>
    </row>
    <row r="113" spans="1:9" x14ac:dyDescent="0.2">
      <c r="A113" t="s">
        <v>1204</v>
      </c>
      <c r="B113" s="12">
        <v>45904</v>
      </c>
      <c r="C113" s="14" t="s">
        <v>954</v>
      </c>
      <c r="D113" s="14" t="s">
        <v>117</v>
      </c>
      <c r="E113" s="5">
        <f>SUMIF('Détails Commandes'!$A:$A,Commandes!$A113,'Détails Commandes'!E:E)</f>
        <v>47.440000000000005</v>
      </c>
      <c r="F113" s="5">
        <f>SUMIF('Détails Commandes'!$A:$A,Commandes!$A113,'Détails Commandes'!F:F)</f>
        <v>50.049199999999999</v>
      </c>
      <c r="G113" s="5">
        <f>SUMIF('Détails Commandes'!$A:$A,Commandes!$A113,'Détails Commandes'!G:G)</f>
        <v>39.119999999999997</v>
      </c>
      <c r="H113" s="6">
        <f t="shared" si="1"/>
        <v>8.3200000000000074</v>
      </c>
      <c r="I113" s="7" t="str" cm="1">
        <f t="array" aca="1" ref="I113" ca="1">_xlfn.IFS(D113="annulée","Annulée",NETWORKDAYS(B113,TODAY())&gt;VLOOKUP($D113,Délais!$A:$B,2,FALSE),"Retard",TRUE,"OK")</f>
        <v>Annulée</v>
      </c>
    </row>
    <row r="114" spans="1:9" x14ac:dyDescent="0.2">
      <c r="A114" t="s">
        <v>1205</v>
      </c>
      <c r="B114" s="12">
        <v>45912</v>
      </c>
      <c r="C114" s="14" t="s">
        <v>890</v>
      </c>
      <c r="D114" s="14" t="s">
        <v>118</v>
      </c>
      <c r="E114" s="5">
        <f>SUMIF('Détails Commandes'!$A:$A,Commandes!$A114,'Détails Commandes'!E:E)</f>
        <v>95.85</v>
      </c>
      <c r="F114" s="5">
        <f>SUMIF('Détails Commandes'!$A:$A,Commandes!$A114,'Détails Commandes'!F:F)</f>
        <v>105.24375000000001</v>
      </c>
      <c r="G114" s="5">
        <f>SUMIF('Détails Commandes'!$A:$A,Commandes!$A114,'Détails Commandes'!G:G)</f>
        <v>66.78</v>
      </c>
      <c r="H114" s="6">
        <f t="shared" si="1"/>
        <v>29.069999999999993</v>
      </c>
      <c r="I114" s="7" t="str" cm="1">
        <f t="array" aca="1" ref="I114" ca="1">_xlfn.IFS(D114="annulée","Annulée",NETWORKDAYS(B114,TODAY())&gt;VLOOKUP($D114,Délais!$A:$B,2,FALSE),"Retard",TRUE,"OK")</f>
        <v>Retard</v>
      </c>
    </row>
    <row r="115" spans="1:9" x14ac:dyDescent="0.2">
      <c r="A115" t="s">
        <v>1206</v>
      </c>
      <c r="B115" s="12">
        <v>45921</v>
      </c>
      <c r="C115" s="14" t="s">
        <v>548</v>
      </c>
      <c r="D115" s="14" t="s">
        <v>120</v>
      </c>
      <c r="E115" s="5">
        <f>SUMIF('Détails Commandes'!$A:$A,Commandes!$A115,'Détails Commandes'!E:E)</f>
        <v>594.05000000000007</v>
      </c>
      <c r="F115" s="5">
        <f>SUMIF('Détails Commandes'!$A:$A,Commandes!$A115,'Détails Commandes'!F:F)</f>
        <v>697.78</v>
      </c>
      <c r="G115" s="5">
        <f>SUMIF('Détails Commandes'!$A:$A,Commandes!$A115,'Détails Commandes'!G:G)</f>
        <v>344.53000000000003</v>
      </c>
      <c r="H115" s="6">
        <f t="shared" si="1"/>
        <v>249.52000000000004</v>
      </c>
      <c r="I115" s="7" t="str" cm="1">
        <f t="array" aca="1" ref="I115" ca="1">_xlfn.IFS(D115="annulée","Annulée",NETWORKDAYS(B115,TODAY())&gt;VLOOKUP($D115,Délais!$A:$B,2,FALSE),"Retard",TRUE,"OK")</f>
        <v>Retard</v>
      </c>
    </row>
    <row r="116" spans="1:9" x14ac:dyDescent="0.2">
      <c r="A116" t="s">
        <v>1207</v>
      </c>
      <c r="B116" s="12">
        <v>45910</v>
      </c>
      <c r="C116" s="14" t="s">
        <v>408</v>
      </c>
      <c r="D116" s="14" t="s">
        <v>118</v>
      </c>
      <c r="E116" s="5">
        <f>SUMIF('Détails Commandes'!$A:$A,Commandes!$A116,'Détails Commandes'!E:E)</f>
        <v>31.1</v>
      </c>
      <c r="F116" s="5">
        <f>SUMIF('Détails Commandes'!$A:$A,Commandes!$A116,'Détails Commandes'!F:F)</f>
        <v>37.32</v>
      </c>
      <c r="G116" s="5">
        <f>SUMIF('Détails Commandes'!$A:$A,Commandes!$A116,'Détails Commandes'!G:G)</f>
        <v>26.24</v>
      </c>
      <c r="H116" s="6">
        <f t="shared" si="1"/>
        <v>4.860000000000003</v>
      </c>
      <c r="I116" s="7" t="str" cm="1">
        <f t="array" aca="1" ref="I116" ca="1">_xlfn.IFS(D116="annulée","Annulée",NETWORKDAYS(B116,TODAY())&gt;VLOOKUP($D116,Délais!$A:$B,2,FALSE),"Retard",TRUE,"OK")</f>
        <v>Retard</v>
      </c>
    </row>
    <row r="117" spans="1:9" x14ac:dyDescent="0.2">
      <c r="A117" t="s">
        <v>1208</v>
      </c>
      <c r="B117" s="12">
        <v>45931</v>
      </c>
      <c r="C117" s="14" t="s">
        <v>684</v>
      </c>
      <c r="D117" s="14" t="s">
        <v>120</v>
      </c>
      <c r="E117" s="5">
        <f>SUMIF('Détails Commandes'!$A:$A,Commandes!$A117,'Détails Commandes'!E:E)</f>
        <v>370.52</v>
      </c>
      <c r="F117" s="5">
        <f>SUMIF('Détails Commandes'!$A:$A,Commandes!$A117,'Détails Commandes'!F:F)</f>
        <v>418.50079999999997</v>
      </c>
      <c r="G117" s="5">
        <f>SUMIF('Détails Commandes'!$A:$A,Commandes!$A117,'Détails Commandes'!G:G)</f>
        <v>257.36</v>
      </c>
      <c r="H117" s="6">
        <f t="shared" si="1"/>
        <v>113.15999999999997</v>
      </c>
      <c r="I117" s="7" t="str" cm="1">
        <f t="array" aca="1" ref="I117" ca="1">_xlfn.IFS(D117="annulée","Annulée",NETWORKDAYS(B117,TODAY())&gt;VLOOKUP($D117,Délais!$A:$B,2,FALSE),"Retard",TRUE,"OK")</f>
        <v>OK</v>
      </c>
    </row>
    <row r="118" spans="1:9" x14ac:dyDescent="0.2">
      <c r="A118" t="s">
        <v>1209</v>
      </c>
      <c r="B118" s="12">
        <v>45908</v>
      </c>
      <c r="C118" s="14" t="s">
        <v>828</v>
      </c>
      <c r="D118" s="14" t="s">
        <v>119</v>
      </c>
      <c r="E118" s="5">
        <f>SUMIF('Détails Commandes'!$A:$A,Commandes!$A118,'Détails Commandes'!E:E)</f>
        <v>262.14</v>
      </c>
      <c r="F118" s="5">
        <f>SUMIF('Détails Commandes'!$A:$A,Commandes!$A118,'Détails Commandes'!F:F)</f>
        <v>304.73591999999996</v>
      </c>
      <c r="G118" s="5">
        <f>SUMIF('Détails Commandes'!$A:$A,Commandes!$A118,'Détails Commandes'!G:G)</f>
        <v>195.01</v>
      </c>
      <c r="H118" s="6">
        <f t="shared" si="1"/>
        <v>67.13</v>
      </c>
      <c r="I118" s="7" t="str" cm="1">
        <f t="array" aca="1" ref="I118" ca="1">_xlfn.IFS(D118="annulée","Annulée",NETWORKDAYS(B118,TODAY())&gt;VLOOKUP($D118,Délais!$A:$B,2,FALSE),"Retard",TRUE,"OK")</f>
        <v>Retard</v>
      </c>
    </row>
    <row r="119" spans="1:9" x14ac:dyDescent="0.2">
      <c r="A119" t="s">
        <v>1210</v>
      </c>
      <c r="B119" s="12">
        <v>45907</v>
      </c>
      <c r="C119" s="14" t="s">
        <v>712</v>
      </c>
      <c r="D119" s="14" t="s">
        <v>117</v>
      </c>
      <c r="E119" s="5">
        <f>SUMIF('Détails Commandes'!$A:$A,Commandes!$A119,'Détails Commandes'!E:E)</f>
        <v>219.22</v>
      </c>
      <c r="F119" s="5">
        <f>SUMIF('Détails Commandes'!$A:$A,Commandes!$A119,'Détails Commandes'!F:F)</f>
        <v>245.09399999999999</v>
      </c>
      <c r="G119" s="5">
        <f>SUMIF('Détails Commandes'!$A:$A,Commandes!$A119,'Détails Commandes'!G:G)</f>
        <v>172.79</v>
      </c>
      <c r="H119" s="6">
        <f t="shared" si="1"/>
        <v>46.430000000000007</v>
      </c>
      <c r="I119" s="7" t="str" cm="1">
        <f t="array" aca="1" ref="I119" ca="1">_xlfn.IFS(D119="annulée","Annulée",NETWORKDAYS(B119,TODAY())&gt;VLOOKUP($D119,Délais!$A:$B,2,FALSE),"Retard",TRUE,"OK")</f>
        <v>Annulée</v>
      </c>
    </row>
    <row r="120" spans="1:9" x14ac:dyDescent="0.2">
      <c r="A120" t="s">
        <v>1211</v>
      </c>
      <c r="B120" s="12">
        <v>45904</v>
      </c>
      <c r="C120" s="14" t="s">
        <v>724</v>
      </c>
      <c r="D120" s="14" t="s">
        <v>118</v>
      </c>
      <c r="E120" s="5">
        <f>SUMIF('Détails Commandes'!$A:$A,Commandes!$A120,'Détails Commandes'!E:E)</f>
        <v>370.77</v>
      </c>
      <c r="F120" s="5">
        <f>SUMIF('Détails Commandes'!$A:$A,Commandes!$A120,'Détails Commandes'!F:F)</f>
        <v>440.226</v>
      </c>
      <c r="G120" s="5">
        <f>SUMIF('Détails Commandes'!$A:$A,Commandes!$A120,'Détails Commandes'!G:G)</f>
        <v>285.57</v>
      </c>
      <c r="H120" s="6">
        <f t="shared" si="1"/>
        <v>85.199999999999989</v>
      </c>
      <c r="I120" s="7" t="str" cm="1">
        <f t="array" aca="1" ref="I120" ca="1">_xlfn.IFS(D120="annulée","Annulée",NETWORKDAYS(B120,TODAY())&gt;VLOOKUP($D120,Délais!$A:$B,2,FALSE),"Retard",TRUE,"OK")</f>
        <v>Retard</v>
      </c>
    </row>
    <row r="121" spans="1:9" x14ac:dyDescent="0.2">
      <c r="A121" t="s">
        <v>1212</v>
      </c>
      <c r="B121" s="12">
        <v>45902</v>
      </c>
      <c r="C121" s="14" t="s">
        <v>440</v>
      </c>
      <c r="D121" s="14" t="s">
        <v>119</v>
      </c>
      <c r="E121" s="5">
        <f>SUMIF('Détails Commandes'!$A:$A,Commandes!$A121,'Détails Commandes'!E:E)</f>
        <v>243.11999999999998</v>
      </c>
      <c r="F121" s="5">
        <f>SUMIF('Détails Commandes'!$A:$A,Commandes!$A121,'Détails Commandes'!F:F)</f>
        <v>290.18815000000001</v>
      </c>
      <c r="G121" s="5">
        <f>SUMIF('Détails Commandes'!$A:$A,Commandes!$A121,'Détails Commandes'!G:G)</f>
        <v>144.67000000000002</v>
      </c>
      <c r="H121" s="6">
        <f t="shared" si="1"/>
        <v>98.44999999999996</v>
      </c>
      <c r="I121" s="7" t="str" cm="1">
        <f t="array" aca="1" ref="I121" ca="1">_xlfn.IFS(D121="annulée","Annulée",NETWORKDAYS(B121,TODAY())&gt;VLOOKUP($D121,Délais!$A:$B,2,FALSE),"Retard",TRUE,"OK")</f>
        <v>Retard</v>
      </c>
    </row>
    <row r="122" spans="1:9" x14ac:dyDescent="0.2">
      <c r="A122" t="s">
        <v>1213</v>
      </c>
      <c r="B122" s="12">
        <v>45906</v>
      </c>
      <c r="C122" s="14" t="s">
        <v>871</v>
      </c>
      <c r="D122" s="14" t="s">
        <v>117</v>
      </c>
      <c r="E122" s="5">
        <f>SUMIF('Détails Commandes'!$A:$A,Commandes!$A122,'Détails Commandes'!E:E)</f>
        <v>359.54</v>
      </c>
      <c r="F122" s="5">
        <f>SUMIF('Détails Commandes'!$A:$A,Commandes!$A122,'Détails Commandes'!F:F)</f>
        <v>427.05159999999995</v>
      </c>
      <c r="G122" s="5">
        <f>SUMIF('Détails Commandes'!$A:$A,Commandes!$A122,'Détails Commandes'!G:G)</f>
        <v>282.83</v>
      </c>
      <c r="H122" s="6">
        <f t="shared" si="1"/>
        <v>76.710000000000036</v>
      </c>
      <c r="I122" s="7" t="str" cm="1">
        <f t="array" aca="1" ref="I122" ca="1">_xlfn.IFS(D122="annulée","Annulée",NETWORKDAYS(B122,TODAY())&gt;VLOOKUP($D122,Délais!$A:$B,2,FALSE),"Retard",TRUE,"OK")</f>
        <v>Annulée</v>
      </c>
    </row>
    <row r="123" spans="1:9" x14ac:dyDescent="0.2">
      <c r="A123" t="s">
        <v>1214</v>
      </c>
      <c r="B123" s="12">
        <v>45925</v>
      </c>
      <c r="C123" s="14" t="s">
        <v>938</v>
      </c>
      <c r="D123" s="14" t="s">
        <v>117</v>
      </c>
      <c r="E123" s="5">
        <f>SUMIF('Détails Commandes'!$A:$A,Commandes!$A123,'Détails Commandes'!E:E)</f>
        <v>321.57999999999993</v>
      </c>
      <c r="F123" s="5">
        <f>SUMIF('Détails Commandes'!$A:$A,Commandes!$A123,'Détails Commandes'!F:F)</f>
        <v>379.80164999999994</v>
      </c>
      <c r="G123" s="5">
        <f>SUMIF('Détails Commandes'!$A:$A,Commandes!$A123,'Détails Commandes'!G:G)</f>
        <v>189.04999999999998</v>
      </c>
      <c r="H123" s="6">
        <f t="shared" si="1"/>
        <v>132.52999999999994</v>
      </c>
      <c r="I123" s="7" t="str" cm="1">
        <f t="array" aca="1" ref="I123" ca="1">_xlfn.IFS(D123="annulée","Annulée",NETWORKDAYS(B123,TODAY())&gt;VLOOKUP($D123,Délais!$A:$B,2,FALSE),"Retard",TRUE,"OK")</f>
        <v>Annulée</v>
      </c>
    </row>
    <row r="124" spans="1:9" x14ac:dyDescent="0.2">
      <c r="A124" t="s">
        <v>1215</v>
      </c>
      <c r="B124" s="12">
        <v>45916</v>
      </c>
      <c r="C124" s="14" t="s">
        <v>344</v>
      </c>
      <c r="D124" s="14" t="s">
        <v>119</v>
      </c>
      <c r="E124" s="5">
        <f>SUMIF('Détails Commandes'!$A:$A,Commandes!$A124,'Détails Commandes'!E:E)</f>
        <v>25.23</v>
      </c>
      <c r="F124" s="5">
        <f>SUMIF('Détails Commandes'!$A:$A,Commandes!$A124,'Détails Commandes'!F:F)</f>
        <v>26.617649999999998</v>
      </c>
      <c r="G124" s="5">
        <f>SUMIF('Détails Commandes'!$A:$A,Commandes!$A124,'Détails Commandes'!G:G)</f>
        <v>17.98</v>
      </c>
      <c r="H124" s="6">
        <f t="shared" si="1"/>
        <v>7.25</v>
      </c>
      <c r="I124" s="7" t="str" cm="1">
        <f t="array" aca="1" ref="I124" ca="1">_xlfn.IFS(D124="annulée","Annulée",NETWORKDAYS(B124,TODAY())&gt;VLOOKUP($D124,Délais!$A:$B,2,FALSE),"Retard",TRUE,"OK")</f>
        <v>Retard</v>
      </c>
    </row>
    <row r="125" spans="1:9" x14ac:dyDescent="0.2">
      <c r="A125" t="s">
        <v>1216</v>
      </c>
      <c r="B125" s="12">
        <v>45919</v>
      </c>
      <c r="C125" s="14" t="s">
        <v>994</v>
      </c>
      <c r="D125" s="14" t="s">
        <v>117</v>
      </c>
      <c r="E125" s="5">
        <f>SUMIF('Détails Commandes'!$A:$A,Commandes!$A125,'Détails Commandes'!E:E)</f>
        <v>197.95</v>
      </c>
      <c r="F125" s="5">
        <f>SUMIF('Détails Commandes'!$A:$A,Commandes!$A125,'Détails Commandes'!F:F)</f>
        <v>229.9246</v>
      </c>
      <c r="G125" s="5">
        <f>SUMIF('Détails Commandes'!$A:$A,Commandes!$A125,'Détails Commandes'!G:G)</f>
        <v>148.85000000000002</v>
      </c>
      <c r="H125" s="6">
        <f t="shared" si="1"/>
        <v>49.099999999999966</v>
      </c>
      <c r="I125" s="7" t="str" cm="1">
        <f t="array" aca="1" ref="I125" ca="1">_xlfn.IFS(D125="annulée","Annulée",NETWORKDAYS(B125,TODAY())&gt;VLOOKUP($D125,Délais!$A:$B,2,FALSE),"Retard",TRUE,"OK")</f>
        <v>Annulée</v>
      </c>
    </row>
    <row r="126" spans="1:9" x14ac:dyDescent="0.2">
      <c r="A126" t="s">
        <v>1217</v>
      </c>
      <c r="B126" s="12">
        <v>45930</v>
      </c>
      <c r="C126" s="14" t="s">
        <v>436</v>
      </c>
      <c r="D126" s="14" t="s">
        <v>120</v>
      </c>
      <c r="E126" s="5">
        <f>SUMIF('Détails Commandes'!$A:$A,Commandes!$A126,'Détails Commandes'!E:E)</f>
        <v>786.62999999999988</v>
      </c>
      <c r="F126" s="5">
        <f>SUMIF('Détails Commandes'!$A:$A,Commandes!$A126,'Détails Commandes'!F:F)</f>
        <v>879.10910000000001</v>
      </c>
      <c r="G126" s="5">
        <f>SUMIF('Détails Commandes'!$A:$A,Commandes!$A126,'Détails Commandes'!G:G)</f>
        <v>504.03</v>
      </c>
      <c r="H126" s="6">
        <f t="shared" si="1"/>
        <v>282.59999999999991</v>
      </c>
      <c r="I126" s="7" t="str" cm="1">
        <f t="array" aca="1" ref="I126" ca="1">_xlfn.IFS(D126="annulée","Annulée",NETWORKDAYS(B126,TODAY())&gt;VLOOKUP($D126,Délais!$A:$B,2,FALSE),"Retard",TRUE,"OK")</f>
        <v>OK</v>
      </c>
    </row>
    <row r="127" spans="1:9" x14ac:dyDescent="0.2">
      <c r="A127" t="s">
        <v>1218</v>
      </c>
      <c r="B127" s="12">
        <v>45910</v>
      </c>
      <c r="C127" s="14" t="s">
        <v>536</v>
      </c>
      <c r="D127" s="14" t="s">
        <v>120</v>
      </c>
      <c r="E127" s="5">
        <f>SUMIF('Détails Commandes'!$A:$A,Commandes!$A127,'Détails Commandes'!E:E)</f>
        <v>228.65</v>
      </c>
      <c r="F127" s="5">
        <f>SUMIF('Détails Commandes'!$A:$A,Commandes!$A127,'Détails Commandes'!F:F)</f>
        <v>261.88580000000002</v>
      </c>
      <c r="G127" s="5">
        <f>SUMIF('Détails Commandes'!$A:$A,Commandes!$A127,'Détails Commandes'!G:G)</f>
        <v>194.36</v>
      </c>
      <c r="H127" s="6">
        <f t="shared" si="1"/>
        <v>34.289999999999992</v>
      </c>
      <c r="I127" s="7" t="str" cm="1">
        <f t="array" aca="1" ref="I127" ca="1">_xlfn.IFS(D127="annulée","Annulée",NETWORKDAYS(B127,TODAY())&gt;VLOOKUP($D127,Délais!$A:$B,2,FALSE),"Retard",TRUE,"OK")</f>
        <v>Retard</v>
      </c>
    </row>
    <row r="128" spans="1:9" x14ac:dyDescent="0.2">
      <c r="A128" t="s">
        <v>1219</v>
      </c>
      <c r="B128" s="12">
        <v>45911</v>
      </c>
      <c r="C128" s="14" t="s">
        <v>440</v>
      </c>
      <c r="D128" s="14" t="s">
        <v>120</v>
      </c>
      <c r="E128" s="5">
        <f>SUMIF('Détails Commandes'!$A:$A,Commandes!$A128,'Détails Commandes'!E:E)</f>
        <v>144.91999999999999</v>
      </c>
      <c r="F128" s="5">
        <f>SUMIF('Détails Commandes'!$A:$A,Commandes!$A128,'Détails Commandes'!F:F)</f>
        <v>173.90399999999997</v>
      </c>
      <c r="G128" s="5">
        <f>SUMIF('Détails Commandes'!$A:$A,Commandes!$A128,'Détails Commandes'!G:G)</f>
        <v>122.12</v>
      </c>
      <c r="H128" s="6">
        <f t="shared" si="1"/>
        <v>22.799999999999983</v>
      </c>
      <c r="I128" s="7" t="str" cm="1">
        <f t="array" aca="1" ref="I128" ca="1">_xlfn.IFS(D128="annulée","Annulée",NETWORKDAYS(B128,TODAY())&gt;VLOOKUP($D128,Délais!$A:$B,2,FALSE),"Retard",TRUE,"OK")</f>
        <v>Retard</v>
      </c>
    </row>
    <row r="129" spans="1:9" x14ac:dyDescent="0.2">
      <c r="A129" t="s">
        <v>1220</v>
      </c>
      <c r="B129" s="12">
        <v>45909</v>
      </c>
      <c r="C129" s="14" t="s">
        <v>836</v>
      </c>
      <c r="D129" s="14" t="s">
        <v>119</v>
      </c>
      <c r="E129" s="5">
        <f>SUMIF('Détails Commandes'!$A:$A,Commandes!$A129,'Détails Commandes'!E:E)</f>
        <v>204.3</v>
      </c>
      <c r="F129" s="5">
        <f>SUMIF('Détails Commandes'!$A:$A,Commandes!$A129,'Détails Commandes'!F:F)</f>
        <v>212.69069999999999</v>
      </c>
      <c r="G129" s="5">
        <f>SUMIF('Détails Commandes'!$A:$A,Commandes!$A129,'Détails Commandes'!G:G)</f>
        <v>139.89999999999998</v>
      </c>
      <c r="H129" s="6">
        <f t="shared" si="1"/>
        <v>64.400000000000034</v>
      </c>
      <c r="I129" s="7" t="str" cm="1">
        <f t="array" aca="1" ref="I129" ca="1">_xlfn.IFS(D129="annulée","Annulée",NETWORKDAYS(B129,TODAY())&gt;VLOOKUP($D129,Délais!$A:$B,2,FALSE),"Retard",TRUE,"OK")</f>
        <v>Retard</v>
      </c>
    </row>
    <row r="130" spans="1:9" x14ac:dyDescent="0.2">
      <c r="A130" t="s">
        <v>1221</v>
      </c>
      <c r="B130" s="12">
        <v>45918</v>
      </c>
      <c r="C130" s="14" t="s">
        <v>875</v>
      </c>
      <c r="D130" s="14" t="s">
        <v>120</v>
      </c>
      <c r="E130" s="5">
        <f>SUMIF('Détails Commandes'!$A:$A,Commandes!$A130,'Détails Commandes'!E:E)</f>
        <v>88.74</v>
      </c>
      <c r="F130" s="5">
        <f>SUMIF('Détails Commandes'!$A:$A,Commandes!$A130,'Détails Commandes'!F:F)</f>
        <v>93.620699999999985</v>
      </c>
      <c r="G130" s="5">
        <f>SUMIF('Détails Commandes'!$A:$A,Commandes!$A130,'Détails Commandes'!G:G)</f>
        <v>59.699999999999996</v>
      </c>
      <c r="H130" s="6">
        <f t="shared" si="1"/>
        <v>29.04</v>
      </c>
      <c r="I130" s="7" t="str" cm="1">
        <f t="array" aca="1" ref="I130" ca="1">_xlfn.IFS(D130="annulée","Annulée",NETWORKDAYS(B130,TODAY())&gt;VLOOKUP($D130,Délais!$A:$B,2,FALSE),"Retard",TRUE,"OK")</f>
        <v>Retard</v>
      </c>
    </row>
    <row r="131" spans="1:9" x14ac:dyDescent="0.2">
      <c r="A131" t="s">
        <v>1222</v>
      </c>
      <c r="B131" s="12">
        <v>45931</v>
      </c>
      <c r="C131" s="14" t="s">
        <v>906</v>
      </c>
      <c r="D131" s="14" t="s">
        <v>120</v>
      </c>
      <c r="E131" s="5">
        <f>SUMIF('Détails Commandes'!$A:$A,Commandes!$A131,'Détails Commandes'!E:E)</f>
        <v>208.27</v>
      </c>
      <c r="F131" s="5">
        <f>SUMIF('Détails Commandes'!$A:$A,Commandes!$A131,'Détails Commandes'!F:F)</f>
        <v>245.67405000000002</v>
      </c>
      <c r="G131" s="5">
        <f>SUMIF('Détails Commandes'!$A:$A,Commandes!$A131,'Détails Commandes'!G:G)</f>
        <v>119.34</v>
      </c>
      <c r="H131" s="6">
        <f t="shared" ref="H131:H194" si="2">E131-G131</f>
        <v>88.93</v>
      </c>
      <c r="I131" s="7" t="str" cm="1">
        <f t="array" aca="1" ref="I131" ca="1">_xlfn.IFS(D131="annulée","Annulée",NETWORKDAYS(B131,TODAY())&gt;VLOOKUP($D131,Délais!$A:$B,2,FALSE),"Retard",TRUE,"OK")</f>
        <v>OK</v>
      </c>
    </row>
    <row r="132" spans="1:9" x14ac:dyDescent="0.2">
      <c r="A132" t="s">
        <v>1223</v>
      </c>
      <c r="B132" s="12">
        <v>45913</v>
      </c>
      <c r="C132" s="14" t="s">
        <v>930</v>
      </c>
      <c r="D132" s="14" t="s">
        <v>118</v>
      </c>
      <c r="E132" s="5">
        <f>SUMIF('Détails Commandes'!$A:$A,Commandes!$A132,'Détails Commandes'!E:E)</f>
        <v>185.07999999999998</v>
      </c>
      <c r="F132" s="5">
        <f>SUMIF('Détails Commandes'!$A:$A,Commandes!$A132,'Détails Commandes'!F:F)</f>
        <v>213.52359999999999</v>
      </c>
      <c r="G132" s="5">
        <f>SUMIF('Détails Commandes'!$A:$A,Commandes!$A132,'Détails Commandes'!G:G)</f>
        <v>140.25</v>
      </c>
      <c r="H132" s="6">
        <f t="shared" si="2"/>
        <v>44.829999999999984</v>
      </c>
      <c r="I132" s="7" t="str" cm="1">
        <f t="array" aca="1" ref="I132" ca="1">_xlfn.IFS(D132="annulée","Annulée",NETWORKDAYS(B132,TODAY())&gt;VLOOKUP($D132,Délais!$A:$B,2,FALSE),"Retard",TRUE,"OK")</f>
        <v>Retard</v>
      </c>
    </row>
    <row r="133" spans="1:9" x14ac:dyDescent="0.2">
      <c r="A133" t="s">
        <v>1224</v>
      </c>
      <c r="B133" s="12">
        <v>45922</v>
      </c>
      <c r="C133" s="14" t="s">
        <v>576</v>
      </c>
      <c r="D133" s="14" t="s">
        <v>117</v>
      </c>
      <c r="E133" s="5">
        <f>SUMIF('Détails Commandes'!$A:$A,Commandes!$A133,'Détails Commandes'!E:E)</f>
        <v>163.98000000000002</v>
      </c>
      <c r="F133" s="5">
        <f>SUMIF('Détails Commandes'!$A:$A,Commandes!$A133,'Détails Commandes'!F:F)</f>
        <v>180.24527999999998</v>
      </c>
      <c r="G133" s="5">
        <f>SUMIF('Détails Commandes'!$A:$A,Commandes!$A133,'Détails Commandes'!G:G)</f>
        <v>109.84</v>
      </c>
      <c r="H133" s="6">
        <f t="shared" si="2"/>
        <v>54.140000000000015</v>
      </c>
      <c r="I133" s="7" t="str" cm="1">
        <f t="array" aca="1" ref="I133" ca="1">_xlfn.IFS(D133="annulée","Annulée",NETWORKDAYS(B133,TODAY())&gt;VLOOKUP($D133,Délais!$A:$B,2,FALSE),"Retard",TRUE,"OK")</f>
        <v>Annulée</v>
      </c>
    </row>
    <row r="134" spans="1:9" x14ac:dyDescent="0.2">
      <c r="A134" t="s">
        <v>1225</v>
      </c>
      <c r="B134" s="12">
        <v>45930</v>
      </c>
      <c r="C134" s="14" t="s">
        <v>372</v>
      </c>
      <c r="D134" s="14" t="s">
        <v>120</v>
      </c>
      <c r="E134" s="5">
        <f>SUMIF('Détails Commandes'!$A:$A,Commandes!$A134,'Détails Commandes'!E:E)</f>
        <v>312.72000000000003</v>
      </c>
      <c r="F134" s="5">
        <f>SUMIF('Détails Commandes'!$A:$A,Commandes!$A134,'Détails Commandes'!F:F)</f>
        <v>338.50649999999996</v>
      </c>
      <c r="G134" s="5">
        <f>SUMIF('Détails Commandes'!$A:$A,Commandes!$A134,'Détails Commandes'!G:G)</f>
        <v>245.67000000000002</v>
      </c>
      <c r="H134" s="6">
        <f t="shared" si="2"/>
        <v>67.050000000000011</v>
      </c>
      <c r="I134" s="7" t="str" cm="1">
        <f t="array" aca="1" ref="I134" ca="1">_xlfn.IFS(D134="annulée","Annulée",NETWORKDAYS(B134,TODAY())&gt;VLOOKUP($D134,Délais!$A:$B,2,FALSE),"Retard",TRUE,"OK")</f>
        <v>OK</v>
      </c>
    </row>
    <row r="135" spans="1:9" x14ac:dyDescent="0.2">
      <c r="A135" t="s">
        <v>1226</v>
      </c>
      <c r="B135" s="12">
        <v>45902</v>
      </c>
      <c r="C135" s="14" t="s">
        <v>720</v>
      </c>
      <c r="D135" s="14" t="s">
        <v>117</v>
      </c>
      <c r="E135" s="5">
        <f>SUMIF('Détails Commandes'!$A:$A,Commandes!$A135,'Détails Commandes'!E:E)</f>
        <v>227.1</v>
      </c>
      <c r="F135" s="5">
        <f>SUMIF('Détails Commandes'!$A:$A,Commandes!$A135,'Détails Commandes'!F:F)</f>
        <v>239.31849999999997</v>
      </c>
      <c r="G135" s="5">
        <f>SUMIF('Détails Commandes'!$A:$A,Commandes!$A135,'Détails Commandes'!G:G)</f>
        <v>155.56</v>
      </c>
      <c r="H135" s="6">
        <f t="shared" si="2"/>
        <v>71.539999999999992</v>
      </c>
      <c r="I135" s="7" t="str" cm="1">
        <f t="array" aca="1" ref="I135" ca="1">_xlfn.IFS(D135="annulée","Annulée",NETWORKDAYS(B135,TODAY())&gt;VLOOKUP($D135,Délais!$A:$B,2,FALSE),"Retard",TRUE,"OK")</f>
        <v>Annulée</v>
      </c>
    </row>
    <row r="136" spans="1:9" x14ac:dyDescent="0.2">
      <c r="A136" t="s">
        <v>1227</v>
      </c>
      <c r="B136" s="12">
        <v>45901</v>
      </c>
      <c r="C136" s="14" t="s">
        <v>512</v>
      </c>
      <c r="D136" s="14" t="s">
        <v>120</v>
      </c>
      <c r="E136" s="5">
        <f>SUMIF('Détails Commandes'!$A:$A,Commandes!$A136,'Détails Commandes'!E:E)</f>
        <v>209.92000000000002</v>
      </c>
      <c r="F136" s="5">
        <f>SUMIF('Détails Commandes'!$A:$A,Commandes!$A136,'Détails Commandes'!F:F)</f>
        <v>251.904</v>
      </c>
      <c r="G136" s="5">
        <f>SUMIF('Détails Commandes'!$A:$A,Commandes!$A136,'Détails Commandes'!G:G)</f>
        <v>149.33000000000001</v>
      </c>
      <c r="H136" s="6">
        <f t="shared" si="2"/>
        <v>60.59</v>
      </c>
      <c r="I136" s="7" t="str" cm="1">
        <f t="array" aca="1" ref="I136" ca="1">_xlfn.IFS(D136="annulée","Annulée",NETWORKDAYS(B136,TODAY())&gt;VLOOKUP($D136,Délais!$A:$B,2,FALSE),"Retard",TRUE,"OK")</f>
        <v>Retard</v>
      </c>
    </row>
    <row r="137" spans="1:9" x14ac:dyDescent="0.2">
      <c r="A137" t="s">
        <v>1228</v>
      </c>
      <c r="B137" s="12">
        <v>45901</v>
      </c>
      <c r="C137" s="14" t="s">
        <v>428</v>
      </c>
      <c r="D137" s="14" t="s">
        <v>118</v>
      </c>
      <c r="E137" s="5">
        <f>SUMIF('Détails Commandes'!$A:$A,Commandes!$A137,'Détails Commandes'!E:E)</f>
        <v>7.86</v>
      </c>
      <c r="F137" s="5">
        <f>SUMIF('Détails Commandes'!$A:$A,Commandes!$A137,'Détails Commandes'!F:F)</f>
        <v>8.0250599999999999</v>
      </c>
      <c r="G137" s="5">
        <f>SUMIF('Détails Commandes'!$A:$A,Commandes!$A137,'Détails Commandes'!G:G)</f>
        <v>5.22</v>
      </c>
      <c r="H137" s="6">
        <f t="shared" si="2"/>
        <v>2.6400000000000006</v>
      </c>
      <c r="I137" s="7" t="str" cm="1">
        <f t="array" aca="1" ref="I137" ca="1">_xlfn.IFS(D137="annulée","Annulée",NETWORKDAYS(B137,TODAY())&gt;VLOOKUP($D137,Délais!$A:$B,2,FALSE),"Retard",TRUE,"OK")</f>
        <v>Retard</v>
      </c>
    </row>
    <row r="138" spans="1:9" x14ac:dyDescent="0.2">
      <c r="A138" t="s">
        <v>1229</v>
      </c>
      <c r="B138" s="12">
        <v>45911</v>
      </c>
      <c r="C138" s="14" t="s">
        <v>680</v>
      </c>
      <c r="D138" s="14" t="s">
        <v>119</v>
      </c>
      <c r="E138" s="5">
        <f>SUMIF('Détails Commandes'!$A:$A,Commandes!$A138,'Détails Commandes'!E:E)</f>
        <v>268.75</v>
      </c>
      <c r="F138" s="5">
        <f>SUMIF('Détails Commandes'!$A:$A,Commandes!$A138,'Détails Commandes'!F:F)</f>
        <v>307.53541000000001</v>
      </c>
      <c r="G138" s="5">
        <f>SUMIF('Détails Commandes'!$A:$A,Commandes!$A138,'Détails Commandes'!G:G)</f>
        <v>177.64000000000001</v>
      </c>
      <c r="H138" s="6">
        <f t="shared" si="2"/>
        <v>91.109999999999985</v>
      </c>
      <c r="I138" s="7" t="str" cm="1">
        <f t="array" aca="1" ref="I138" ca="1">_xlfn.IFS(D138="annulée","Annulée",NETWORKDAYS(B138,TODAY())&gt;VLOOKUP($D138,Délais!$A:$B,2,FALSE),"Retard",TRUE,"OK")</f>
        <v>Retard</v>
      </c>
    </row>
    <row r="139" spans="1:9" x14ac:dyDescent="0.2">
      <c r="A139" t="s">
        <v>1230</v>
      </c>
      <c r="B139" s="12">
        <v>45907</v>
      </c>
      <c r="C139" s="14" t="s">
        <v>780</v>
      </c>
      <c r="D139" s="14" t="s">
        <v>119</v>
      </c>
      <c r="E139" s="5">
        <f>SUMIF('Détails Commandes'!$A:$A,Commandes!$A139,'Détails Commandes'!E:E)</f>
        <v>573.91</v>
      </c>
      <c r="F139" s="5">
        <f>SUMIF('Détails Commandes'!$A:$A,Commandes!$A139,'Détails Commandes'!F:F)</f>
        <v>676.95280000000002</v>
      </c>
      <c r="G139" s="5">
        <f>SUMIF('Détails Commandes'!$A:$A,Commandes!$A139,'Détails Commandes'!G:G)</f>
        <v>349.74000000000007</v>
      </c>
      <c r="H139" s="6">
        <f t="shared" si="2"/>
        <v>224.1699999999999</v>
      </c>
      <c r="I139" s="7" t="str" cm="1">
        <f t="array" aca="1" ref="I139" ca="1">_xlfn.IFS(D139="annulée","Annulée",NETWORKDAYS(B139,TODAY())&gt;VLOOKUP($D139,Délais!$A:$B,2,FALSE),"Retard",TRUE,"OK")</f>
        <v>Retard</v>
      </c>
    </row>
    <row r="140" spans="1:9" x14ac:dyDescent="0.2">
      <c r="A140" t="s">
        <v>1231</v>
      </c>
      <c r="B140" s="12">
        <v>45926</v>
      </c>
      <c r="C140" s="14" t="s">
        <v>648</v>
      </c>
      <c r="D140" s="14" t="s">
        <v>119</v>
      </c>
      <c r="E140" s="5">
        <f>SUMIF('Détails Commandes'!$A:$A,Commandes!$A140,'Détails Commandes'!E:E)</f>
        <v>72.81</v>
      </c>
      <c r="F140" s="5">
        <f>SUMIF('Détails Commandes'!$A:$A,Commandes!$A140,'Détails Commandes'!F:F)</f>
        <v>82.804500000000004</v>
      </c>
      <c r="G140" s="5">
        <f>SUMIF('Détails Commandes'!$A:$A,Commandes!$A140,'Détails Commandes'!G:G)</f>
        <v>51.58</v>
      </c>
      <c r="H140" s="6">
        <f t="shared" si="2"/>
        <v>21.230000000000004</v>
      </c>
      <c r="I140" s="7" t="str" cm="1">
        <f t="array" aca="1" ref="I140" ca="1">_xlfn.IFS(D140="annulée","Annulée",NETWORKDAYS(B140,TODAY())&gt;VLOOKUP($D140,Délais!$A:$B,2,FALSE),"Retard",TRUE,"OK")</f>
        <v>Retard</v>
      </c>
    </row>
    <row r="141" spans="1:9" x14ac:dyDescent="0.2">
      <c r="A141" t="s">
        <v>1232</v>
      </c>
      <c r="B141" s="12">
        <v>45910</v>
      </c>
      <c r="C141" s="14" t="s">
        <v>484</v>
      </c>
      <c r="D141" s="14" t="s">
        <v>117</v>
      </c>
      <c r="E141" s="5">
        <f>SUMIF('Détails Commandes'!$A:$A,Commandes!$A141,'Détails Commandes'!E:E)</f>
        <v>314.53999999999996</v>
      </c>
      <c r="F141" s="5">
        <f>SUMIF('Détails Commandes'!$A:$A,Commandes!$A141,'Détails Commandes'!F:F)</f>
        <v>362.38974999999994</v>
      </c>
      <c r="G141" s="5">
        <f>SUMIF('Détails Commandes'!$A:$A,Commandes!$A141,'Détails Commandes'!G:G)</f>
        <v>219.67000000000002</v>
      </c>
      <c r="H141" s="6">
        <f t="shared" si="2"/>
        <v>94.869999999999948</v>
      </c>
      <c r="I141" s="7" t="str" cm="1">
        <f t="array" aca="1" ref="I141" ca="1">_xlfn.IFS(D141="annulée","Annulée",NETWORKDAYS(B141,TODAY())&gt;VLOOKUP($D141,Délais!$A:$B,2,FALSE),"Retard",TRUE,"OK")</f>
        <v>Annulée</v>
      </c>
    </row>
    <row r="142" spans="1:9" x14ac:dyDescent="0.2">
      <c r="A142" t="s">
        <v>1233</v>
      </c>
      <c r="B142" s="12">
        <v>45901</v>
      </c>
      <c r="C142" s="14" t="s">
        <v>836</v>
      </c>
      <c r="D142" s="14" t="s">
        <v>118</v>
      </c>
      <c r="E142" s="5">
        <f>SUMIF('Détails Commandes'!$A:$A,Commandes!$A142,'Détails Commandes'!E:E)</f>
        <v>345.27</v>
      </c>
      <c r="F142" s="5">
        <f>SUMIF('Détails Commandes'!$A:$A,Commandes!$A142,'Détails Commandes'!F:F)</f>
        <v>400.96515000000005</v>
      </c>
      <c r="G142" s="5">
        <f>SUMIF('Détails Commandes'!$A:$A,Commandes!$A142,'Détails Commandes'!G:G)</f>
        <v>295.20999999999998</v>
      </c>
      <c r="H142" s="6">
        <f t="shared" si="2"/>
        <v>50.06</v>
      </c>
      <c r="I142" s="7" t="str" cm="1">
        <f t="array" aca="1" ref="I142" ca="1">_xlfn.IFS(D142="annulée","Annulée",NETWORKDAYS(B142,TODAY())&gt;VLOOKUP($D142,Délais!$A:$B,2,FALSE),"Retard",TRUE,"OK")</f>
        <v>Retard</v>
      </c>
    </row>
    <row r="143" spans="1:9" x14ac:dyDescent="0.2">
      <c r="A143" t="s">
        <v>1234</v>
      </c>
      <c r="B143" s="12">
        <v>45902</v>
      </c>
      <c r="C143" s="14" t="s">
        <v>600</v>
      </c>
      <c r="D143" s="14" t="s">
        <v>120</v>
      </c>
      <c r="E143" s="5">
        <f>SUMIF('Détails Commandes'!$A:$A,Commandes!$A143,'Détails Commandes'!E:E)</f>
        <v>137.01999999999998</v>
      </c>
      <c r="F143" s="5">
        <f>SUMIF('Détails Commandes'!$A:$A,Commandes!$A143,'Détails Commandes'!F:F)</f>
        <v>144.55609999999999</v>
      </c>
      <c r="G143" s="5">
        <f>SUMIF('Détails Commandes'!$A:$A,Commandes!$A143,'Détails Commandes'!G:G)</f>
        <v>93.9</v>
      </c>
      <c r="H143" s="6">
        <f t="shared" si="2"/>
        <v>43.119999999999976</v>
      </c>
      <c r="I143" s="7" t="str" cm="1">
        <f t="array" aca="1" ref="I143" ca="1">_xlfn.IFS(D143="annulée","Annulée",NETWORKDAYS(B143,TODAY())&gt;VLOOKUP($D143,Délais!$A:$B,2,FALSE),"Retard",TRUE,"OK")</f>
        <v>Retard</v>
      </c>
    </row>
    <row r="144" spans="1:9" x14ac:dyDescent="0.2">
      <c r="A144" t="s">
        <v>1235</v>
      </c>
      <c r="B144" s="12">
        <v>45918</v>
      </c>
      <c r="C144" s="14" t="s">
        <v>832</v>
      </c>
      <c r="D144" s="14" t="s">
        <v>120</v>
      </c>
      <c r="E144" s="5">
        <f>SUMIF('Détails Commandes'!$A:$A,Commandes!$A144,'Détails Commandes'!E:E)</f>
        <v>121.98</v>
      </c>
      <c r="F144" s="5">
        <f>SUMIF('Détails Commandes'!$A:$A,Commandes!$A144,'Détails Commandes'!F:F)</f>
        <v>143.0642</v>
      </c>
      <c r="G144" s="5">
        <f>SUMIF('Détails Commandes'!$A:$A,Commandes!$A144,'Détails Commandes'!G:G)</f>
        <v>85.04</v>
      </c>
      <c r="H144" s="6">
        <f t="shared" si="2"/>
        <v>36.94</v>
      </c>
      <c r="I144" s="7" t="str" cm="1">
        <f t="array" aca="1" ref="I144" ca="1">_xlfn.IFS(D144="annulée","Annulée",NETWORKDAYS(B144,TODAY())&gt;VLOOKUP($D144,Délais!$A:$B,2,FALSE),"Retard",TRUE,"OK")</f>
        <v>Retard</v>
      </c>
    </row>
    <row r="145" spans="1:9" x14ac:dyDescent="0.2">
      <c r="A145" t="s">
        <v>1236</v>
      </c>
      <c r="B145" s="12">
        <v>45926</v>
      </c>
      <c r="C145" s="14" t="s">
        <v>752</v>
      </c>
      <c r="D145" s="14" t="s">
        <v>118</v>
      </c>
      <c r="E145" s="5">
        <f>SUMIF('Détails Commandes'!$A:$A,Commandes!$A145,'Détails Commandes'!E:E)</f>
        <v>615.41</v>
      </c>
      <c r="F145" s="5">
        <f>SUMIF('Détails Commandes'!$A:$A,Commandes!$A145,'Détails Commandes'!F:F)</f>
        <v>730.74030000000005</v>
      </c>
      <c r="G145" s="5">
        <f>SUMIF('Détails Commandes'!$A:$A,Commandes!$A145,'Détails Commandes'!G:G)</f>
        <v>501.94999999999993</v>
      </c>
      <c r="H145" s="6">
        <f t="shared" si="2"/>
        <v>113.46000000000004</v>
      </c>
      <c r="I145" s="7" t="str" cm="1">
        <f t="array" aca="1" ref="I145" ca="1">_xlfn.IFS(D145="annulée","Annulée",NETWORKDAYS(B145,TODAY())&gt;VLOOKUP($D145,Délais!$A:$B,2,FALSE),"Retard",TRUE,"OK")</f>
        <v>Retard</v>
      </c>
    </row>
    <row r="146" spans="1:9" x14ac:dyDescent="0.2">
      <c r="A146" t="s">
        <v>1237</v>
      </c>
      <c r="B146" s="12">
        <v>45925</v>
      </c>
      <c r="C146" s="14" t="s">
        <v>970</v>
      </c>
      <c r="D146" s="14" t="s">
        <v>120</v>
      </c>
      <c r="E146" s="5">
        <f>SUMIF('Détails Commandes'!$A:$A,Commandes!$A146,'Détails Commandes'!E:E)</f>
        <v>251.7</v>
      </c>
      <c r="F146" s="5">
        <f>SUMIF('Détails Commandes'!$A:$A,Commandes!$A146,'Détails Commandes'!F:F)</f>
        <v>294.04079999999999</v>
      </c>
      <c r="G146" s="5">
        <f>SUMIF('Détails Commandes'!$A:$A,Commandes!$A146,'Détails Commandes'!G:G)</f>
        <v>170.89</v>
      </c>
      <c r="H146" s="6">
        <f t="shared" si="2"/>
        <v>80.81</v>
      </c>
      <c r="I146" s="7" t="str" cm="1">
        <f t="array" aca="1" ref="I146" ca="1">_xlfn.IFS(D146="annulée","Annulée",NETWORKDAYS(B146,TODAY())&gt;VLOOKUP($D146,Délais!$A:$B,2,FALSE),"Retard",TRUE,"OK")</f>
        <v>OK</v>
      </c>
    </row>
    <row r="147" spans="1:9" x14ac:dyDescent="0.2">
      <c r="A147" t="s">
        <v>1238</v>
      </c>
      <c r="B147" s="12">
        <v>45932</v>
      </c>
      <c r="C147" s="14" t="s">
        <v>700</v>
      </c>
      <c r="D147" s="14" t="s">
        <v>120</v>
      </c>
      <c r="E147" s="5">
        <f>SUMIF('Détails Commandes'!$A:$A,Commandes!$A147,'Détails Commandes'!E:E)</f>
        <v>409.53999999999996</v>
      </c>
      <c r="F147" s="5">
        <f>SUMIF('Détails Commandes'!$A:$A,Commandes!$A147,'Détails Commandes'!F:F)</f>
        <v>490.77665000000007</v>
      </c>
      <c r="G147" s="5">
        <f>SUMIF('Détails Commandes'!$A:$A,Commandes!$A147,'Détails Commandes'!G:G)</f>
        <v>282.63</v>
      </c>
      <c r="H147" s="6">
        <f t="shared" si="2"/>
        <v>126.90999999999997</v>
      </c>
      <c r="I147" s="7" t="str" cm="1">
        <f t="array" aca="1" ref="I147" ca="1">_xlfn.IFS(D147="annulée","Annulée",NETWORKDAYS(B147,TODAY())&gt;VLOOKUP($D147,Délais!$A:$B,2,FALSE),"Retard",TRUE,"OK")</f>
        <v>OK</v>
      </c>
    </row>
    <row r="148" spans="1:9" x14ac:dyDescent="0.2">
      <c r="A148" t="s">
        <v>1239</v>
      </c>
      <c r="B148" s="12">
        <v>45919</v>
      </c>
      <c r="C148" s="14" t="s">
        <v>432</v>
      </c>
      <c r="D148" s="14" t="s">
        <v>117</v>
      </c>
      <c r="E148" s="5">
        <f>SUMIF('Détails Commandes'!$A:$A,Commandes!$A148,'Détails Commandes'!E:E)</f>
        <v>129.72</v>
      </c>
      <c r="F148" s="5">
        <f>SUMIF('Détails Commandes'!$A:$A,Commandes!$A148,'Détails Commandes'!F:F)</f>
        <v>155.66399999999999</v>
      </c>
      <c r="G148" s="5">
        <f>SUMIF('Détails Commandes'!$A:$A,Commandes!$A148,'Détails Commandes'!G:G)</f>
        <v>103.92</v>
      </c>
      <c r="H148" s="6">
        <f t="shared" si="2"/>
        <v>25.799999999999997</v>
      </c>
      <c r="I148" s="7" t="str" cm="1">
        <f t="array" aca="1" ref="I148" ca="1">_xlfn.IFS(D148="annulée","Annulée",NETWORKDAYS(B148,TODAY())&gt;VLOOKUP($D148,Délais!$A:$B,2,FALSE),"Retard",TRUE,"OK")</f>
        <v>Annulée</v>
      </c>
    </row>
    <row r="149" spans="1:9" x14ac:dyDescent="0.2">
      <c r="A149" t="s">
        <v>1240</v>
      </c>
      <c r="B149" s="12">
        <v>45928</v>
      </c>
      <c r="C149" s="14" t="s">
        <v>1050</v>
      </c>
      <c r="D149" s="14" t="s">
        <v>117</v>
      </c>
      <c r="E149" s="5">
        <f>SUMIF('Détails Commandes'!$A:$A,Commandes!$A149,'Détails Commandes'!E:E)</f>
        <v>517.68000000000006</v>
      </c>
      <c r="F149" s="5">
        <f>SUMIF('Détails Commandes'!$A:$A,Commandes!$A149,'Détails Commandes'!F:F)</f>
        <v>611.33859999999993</v>
      </c>
      <c r="G149" s="5">
        <f>SUMIF('Détails Commandes'!$A:$A,Commandes!$A149,'Détails Commandes'!G:G)</f>
        <v>426.80999999999995</v>
      </c>
      <c r="H149" s="6">
        <f t="shared" si="2"/>
        <v>90.870000000000118</v>
      </c>
      <c r="I149" s="7" t="str" cm="1">
        <f t="array" aca="1" ref="I149" ca="1">_xlfn.IFS(D149="annulée","Annulée",NETWORKDAYS(B149,TODAY())&gt;VLOOKUP($D149,Délais!$A:$B,2,FALSE),"Retard",TRUE,"OK")</f>
        <v>Annulée</v>
      </c>
    </row>
    <row r="150" spans="1:9" x14ac:dyDescent="0.2">
      <c r="A150" t="s">
        <v>1241</v>
      </c>
      <c r="B150" s="12">
        <v>45919</v>
      </c>
      <c r="C150" s="14" t="s">
        <v>632</v>
      </c>
      <c r="D150" s="14" t="s">
        <v>118</v>
      </c>
      <c r="E150" s="5">
        <f>SUMIF('Détails Commandes'!$A:$A,Commandes!$A150,'Détails Commandes'!E:E)</f>
        <v>293.91999999999996</v>
      </c>
      <c r="F150" s="5">
        <f>SUMIF('Détails Commandes'!$A:$A,Commandes!$A150,'Détails Commandes'!F:F)</f>
        <v>326.03299999999996</v>
      </c>
      <c r="G150" s="5">
        <f>SUMIF('Détails Commandes'!$A:$A,Commandes!$A150,'Détails Commandes'!G:G)</f>
        <v>223.37</v>
      </c>
      <c r="H150" s="6">
        <f t="shared" si="2"/>
        <v>70.549999999999955</v>
      </c>
      <c r="I150" s="7" t="str" cm="1">
        <f t="array" aca="1" ref="I150" ca="1">_xlfn.IFS(D150="annulée","Annulée",NETWORKDAYS(B150,TODAY())&gt;VLOOKUP($D150,Délais!$A:$B,2,FALSE),"Retard",TRUE,"OK")</f>
        <v>Retard</v>
      </c>
    </row>
    <row r="151" spans="1:9" x14ac:dyDescent="0.2">
      <c r="A151" t="s">
        <v>1242</v>
      </c>
      <c r="B151" s="12">
        <v>45929</v>
      </c>
      <c r="C151" s="14" t="s">
        <v>962</v>
      </c>
      <c r="D151" s="14" t="s">
        <v>120</v>
      </c>
      <c r="E151" s="5">
        <f>SUMIF('Détails Commandes'!$A:$A,Commandes!$A151,'Détails Commandes'!E:E)</f>
        <v>546.31999999999994</v>
      </c>
      <c r="F151" s="5">
        <f>SUMIF('Détails Commandes'!$A:$A,Commandes!$A151,'Détails Commandes'!F:F)</f>
        <v>642.71669999999995</v>
      </c>
      <c r="G151" s="5">
        <f>SUMIF('Détails Commandes'!$A:$A,Commandes!$A151,'Détails Commandes'!G:G)</f>
        <v>421.24</v>
      </c>
      <c r="H151" s="6">
        <f t="shared" si="2"/>
        <v>125.07999999999993</v>
      </c>
      <c r="I151" s="7" t="str" cm="1">
        <f t="array" aca="1" ref="I151" ca="1">_xlfn.IFS(D151="annulée","Annulée",NETWORKDAYS(B151,TODAY())&gt;VLOOKUP($D151,Délais!$A:$B,2,FALSE),"Retard",TRUE,"OK")</f>
        <v>OK</v>
      </c>
    </row>
    <row r="152" spans="1:9" x14ac:dyDescent="0.2">
      <c r="A152" t="s">
        <v>1243</v>
      </c>
      <c r="B152" s="12">
        <v>45911</v>
      </c>
      <c r="C152" s="14" t="s">
        <v>672</v>
      </c>
      <c r="D152" s="14" t="s">
        <v>119</v>
      </c>
      <c r="E152" s="5">
        <f>SUMIF('Détails Commandes'!$A:$A,Commandes!$A152,'Détails Commandes'!E:E)</f>
        <v>125.05000000000001</v>
      </c>
      <c r="F152" s="5">
        <f>SUMIF('Détails Commandes'!$A:$A,Commandes!$A152,'Détails Commandes'!F:F)</f>
        <v>131.92775</v>
      </c>
      <c r="G152" s="5">
        <f>SUMIF('Détails Commandes'!$A:$A,Commandes!$A152,'Détails Commandes'!G:G)</f>
        <v>78.28</v>
      </c>
      <c r="H152" s="6">
        <f t="shared" si="2"/>
        <v>46.77000000000001</v>
      </c>
      <c r="I152" s="7" t="str" cm="1">
        <f t="array" aca="1" ref="I152" ca="1">_xlfn.IFS(D152="annulée","Annulée",NETWORKDAYS(B152,TODAY())&gt;VLOOKUP($D152,Délais!$A:$B,2,FALSE),"Retard",TRUE,"OK")</f>
        <v>Retard</v>
      </c>
    </row>
    <row r="153" spans="1:9" x14ac:dyDescent="0.2">
      <c r="A153" t="s">
        <v>1244</v>
      </c>
      <c r="B153" s="12">
        <v>45912</v>
      </c>
      <c r="C153" s="14" t="s">
        <v>954</v>
      </c>
      <c r="D153" s="14" t="s">
        <v>117</v>
      </c>
      <c r="E153" s="5">
        <f>SUMIF('Détails Commandes'!$A:$A,Commandes!$A153,'Détails Commandes'!E:E)</f>
        <v>168.48999999999998</v>
      </c>
      <c r="F153" s="5">
        <f>SUMIF('Détails Commandes'!$A:$A,Commandes!$A153,'Détails Commandes'!F:F)</f>
        <v>172.02828999999997</v>
      </c>
      <c r="G153" s="5">
        <f>SUMIF('Détails Commandes'!$A:$A,Commandes!$A153,'Détails Commandes'!G:G)</f>
        <v>135.30000000000001</v>
      </c>
      <c r="H153" s="6">
        <f t="shared" si="2"/>
        <v>33.189999999999969</v>
      </c>
      <c r="I153" s="7" t="str" cm="1">
        <f t="array" aca="1" ref="I153" ca="1">_xlfn.IFS(D153="annulée","Annulée",NETWORKDAYS(B153,TODAY())&gt;VLOOKUP($D153,Délais!$A:$B,2,FALSE),"Retard",TRUE,"OK")</f>
        <v>Annulée</v>
      </c>
    </row>
    <row r="154" spans="1:9" x14ac:dyDescent="0.2">
      <c r="A154" t="s">
        <v>1245</v>
      </c>
      <c r="B154" s="12">
        <v>45926</v>
      </c>
      <c r="C154" s="14" t="s">
        <v>660</v>
      </c>
      <c r="D154" s="14" t="s">
        <v>119</v>
      </c>
      <c r="E154" s="5">
        <f>SUMIF('Détails Commandes'!$A:$A,Commandes!$A154,'Détails Commandes'!E:E)</f>
        <v>83.44</v>
      </c>
      <c r="F154" s="5">
        <f>SUMIF('Détails Commandes'!$A:$A,Commandes!$A154,'Détails Commandes'!F:F)</f>
        <v>91.784000000000006</v>
      </c>
      <c r="G154" s="5">
        <f>SUMIF('Détails Commandes'!$A:$A,Commandes!$A154,'Détails Commandes'!G:G)</f>
        <v>66.52</v>
      </c>
      <c r="H154" s="6">
        <f t="shared" si="2"/>
        <v>16.920000000000002</v>
      </c>
      <c r="I154" s="7" t="str" cm="1">
        <f t="array" aca="1" ref="I154" ca="1">_xlfn.IFS(D154="annulée","Annulée",NETWORKDAYS(B154,TODAY())&gt;VLOOKUP($D154,Délais!$A:$B,2,FALSE),"Retard",TRUE,"OK")</f>
        <v>Retard</v>
      </c>
    </row>
    <row r="155" spans="1:9" x14ac:dyDescent="0.2">
      <c r="A155" t="s">
        <v>1246</v>
      </c>
      <c r="B155" s="12">
        <v>45930</v>
      </c>
      <c r="C155" s="14" t="s">
        <v>1073</v>
      </c>
      <c r="D155" s="14" t="s">
        <v>117</v>
      </c>
      <c r="E155" s="5">
        <f>SUMIF('Détails Commandes'!$A:$A,Commandes!$A155,'Détails Commandes'!E:E)</f>
        <v>625.36999999999989</v>
      </c>
      <c r="F155" s="5">
        <f>SUMIF('Détails Commandes'!$A:$A,Commandes!$A155,'Détails Commandes'!F:F)</f>
        <v>720.87859999999989</v>
      </c>
      <c r="G155" s="5">
        <f>SUMIF('Détails Commandes'!$A:$A,Commandes!$A155,'Détails Commandes'!G:G)</f>
        <v>394.14</v>
      </c>
      <c r="H155" s="6">
        <f t="shared" si="2"/>
        <v>231.2299999999999</v>
      </c>
      <c r="I155" s="7" t="str" cm="1">
        <f t="array" aca="1" ref="I155" ca="1">_xlfn.IFS(D155="annulée","Annulée",NETWORKDAYS(B155,TODAY())&gt;VLOOKUP($D155,Délais!$A:$B,2,FALSE),"Retard",TRUE,"OK")</f>
        <v>Annulée</v>
      </c>
    </row>
    <row r="156" spans="1:9" x14ac:dyDescent="0.2">
      <c r="A156" t="s">
        <v>1247</v>
      </c>
      <c r="B156" s="12">
        <v>45924</v>
      </c>
      <c r="C156" s="14" t="s">
        <v>600</v>
      </c>
      <c r="D156" s="14" t="s">
        <v>118</v>
      </c>
      <c r="E156" s="5">
        <f>SUMIF('Détails Commandes'!$A:$A,Commandes!$A156,'Détails Commandes'!E:E)</f>
        <v>412.65</v>
      </c>
      <c r="F156" s="5">
        <f>SUMIF('Détails Commandes'!$A:$A,Commandes!$A156,'Détails Commandes'!F:F)</f>
        <v>495.17999999999995</v>
      </c>
      <c r="G156" s="5">
        <f>SUMIF('Détails Commandes'!$A:$A,Commandes!$A156,'Détails Commandes'!G:G)</f>
        <v>303.04999999999995</v>
      </c>
      <c r="H156" s="6">
        <f t="shared" si="2"/>
        <v>109.60000000000002</v>
      </c>
      <c r="I156" s="7" t="str" cm="1">
        <f t="array" aca="1" ref="I156" ca="1">_xlfn.IFS(D156="annulée","Annulée",NETWORKDAYS(B156,TODAY())&gt;VLOOKUP($D156,Délais!$A:$B,2,FALSE),"Retard",TRUE,"OK")</f>
        <v>Retard</v>
      </c>
    </row>
    <row r="157" spans="1:9" x14ac:dyDescent="0.2">
      <c r="A157" t="s">
        <v>1248</v>
      </c>
      <c r="B157" s="12">
        <v>45904</v>
      </c>
      <c r="C157" s="14" t="s">
        <v>648</v>
      </c>
      <c r="D157" s="14" t="s">
        <v>120</v>
      </c>
      <c r="E157" s="5">
        <f>SUMIF('Détails Commandes'!$A:$A,Commandes!$A157,'Détails Commandes'!E:E)</f>
        <v>118.33</v>
      </c>
      <c r="F157" s="5">
        <f>SUMIF('Détails Commandes'!$A:$A,Commandes!$A157,'Détails Commandes'!F:F)</f>
        <v>134.53864999999999</v>
      </c>
      <c r="G157" s="5">
        <f>SUMIF('Détails Commandes'!$A:$A,Commandes!$A157,'Détails Commandes'!G:G)</f>
        <v>88.300000000000011</v>
      </c>
      <c r="H157" s="6">
        <f t="shared" si="2"/>
        <v>30.029999999999987</v>
      </c>
      <c r="I157" s="7" t="str" cm="1">
        <f t="array" aca="1" ref="I157" ca="1">_xlfn.IFS(D157="annulée","Annulée",NETWORKDAYS(B157,TODAY())&gt;VLOOKUP($D157,Délais!$A:$B,2,FALSE),"Retard",TRUE,"OK")</f>
        <v>Retard</v>
      </c>
    </row>
    <row r="158" spans="1:9" x14ac:dyDescent="0.2">
      <c r="A158" t="s">
        <v>1249</v>
      </c>
      <c r="B158" s="12">
        <v>45927</v>
      </c>
      <c r="C158" s="14" t="s">
        <v>660</v>
      </c>
      <c r="D158" s="14" t="s">
        <v>117</v>
      </c>
      <c r="E158" s="5">
        <f>SUMIF('Détails Commandes'!$A:$A,Commandes!$A158,'Détails Commandes'!E:E)</f>
        <v>19.2</v>
      </c>
      <c r="F158" s="5">
        <f>SUMIF('Détails Commandes'!$A:$A,Commandes!$A158,'Détails Commandes'!F:F)</f>
        <v>19.603199999999998</v>
      </c>
      <c r="G158" s="5">
        <f>SUMIF('Détails Commandes'!$A:$A,Commandes!$A158,'Détails Commandes'!G:G)</f>
        <v>16.149999999999999</v>
      </c>
      <c r="H158" s="6">
        <f t="shared" si="2"/>
        <v>3.0500000000000007</v>
      </c>
      <c r="I158" s="7" t="str" cm="1">
        <f t="array" aca="1" ref="I158" ca="1">_xlfn.IFS(D158="annulée","Annulée",NETWORKDAYS(B158,TODAY())&gt;VLOOKUP($D158,Délais!$A:$B,2,FALSE),"Retard",TRUE,"OK")</f>
        <v>Annulée</v>
      </c>
    </row>
    <row r="159" spans="1:9" x14ac:dyDescent="0.2">
      <c r="A159" t="s">
        <v>1250</v>
      </c>
      <c r="B159" s="12">
        <v>45909</v>
      </c>
      <c r="C159" s="14" t="s">
        <v>480</v>
      </c>
      <c r="D159" s="14" t="s">
        <v>119</v>
      </c>
      <c r="E159" s="5">
        <f>SUMIF('Détails Commandes'!$A:$A,Commandes!$A159,'Détails Commandes'!E:E)</f>
        <v>110.56</v>
      </c>
      <c r="F159" s="5">
        <f>SUMIF('Détails Commandes'!$A:$A,Commandes!$A159,'Détails Commandes'!F:F)</f>
        <v>121.59616999999997</v>
      </c>
      <c r="G159" s="5">
        <f>SUMIF('Détails Commandes'!$A:$A,Commandes!$A159,'Détails Commandes'!G:G)</f>
        <v>75.849999999999994</v>
      </c>
      <c r="H159" s="6">
        <f t="shared" si="2"/>
        <v>34.710000000000008</v>
      </c>
      <c r="I159" s="7" t="str" cm="1">
        <f t="array" aca="1" ref="I159" ca="1">_xlfn.IFS(D159="annulée","Annulée",NETWORKDAYS(B159,TODAY())&gt;VLOOKUP($D159,Délais!$A:$B,2,FALSE),"Retard",TRUE,"OK")</f>
        <v>Retard</v>
      </c>
    </row>
    <row r="160" spans="1:9" x14ac:dyDescent="0.2">
      <c r="A160" t="s">
        <v>1251</v>
      </c>
      <c r="B160" s="12">
        <v>45915</v>
      </c>
      <c r="C160" s="14" t="s">
        <v>344</v>
      </c>
      <c r="D160" s="14" t="s">
        <v>119</v>
      </c>
      <c r="E160" s="5">
        <f>SUMIF('Détails Commandes'!$A:$A,Commandes!$A160,'Détails Commandes'!E:E)</f>
        <v>183.14</v>
      </c>
      <c r="F160" s="5">
        <f>SUMIF('Détails Commandes'!$A:$A,Commandes!$A160,'Détails Commandes'!F:F)</f>
        <v>197.148</v>
      </c>
      <c r="G160" s="5">
        <f>SUMIF('Détails Commandes'!$A:$A,Commandes!$A160,'Détails Commandes'!G:G)</f>
        <v>110.87</v>
      </c>
      <c r="H160" s="6">
        <f t="shared" si="2"/>
        <v>72.269999999999982</v>
      </c>
      <c r="I160" s="7" t="str" cm="1">
        <f t="array" aca="1" ref="I160" ca="1">_xlfn.IFS(D160="annulée","Annulée",NETWORKDAYS(B160,TODAY())&gt;VLOOKUP($D160,Délais!$A:$B,2,FALSE),"Retard",TRUE,"OK")</f>
        <v>Retard</v>
      </c>
    </row>
    <row r="161" spans="1:9" x14ac:dyDescent="0.2">
      <c r="A161" t="s">
        <v>1252</v>
      </c>
      <c r="B161" s="12">
        <v>45909</v>
      </c>
      <c r="C161" s="14" t="s">
        <v>628</v>
      </c>
      <c r="D161" s="14" t="s">
        <v>117</v>
      </c>
      <c r="E161" s="5">
        <f>SUMIF('Détails Commandes'!$A:$A,Commandes!$A161,'Détails Commandes'!E:E)</f>
        <v>141.51999999999998</v>
      </c>
      <c r="F161" s="5">
        <f>SUMIF('Détails Commandes'!$A:$A,Commandes!$A161,'Détails Commandes'!F:F)</f>
        <v>167.79400000000001</v>
      </c>
      <c r="G161" s="5">
        <f>SUMIF('Détails Commandes'!$A:$A,Commandes!$A161,'Détails Commandes'!G:G)</f>
        <v>100.82</v>
      </c>
      <c r="H161" s="6">
        <f t="shared" si="2"/>
        <v>40.699999999999989</v>
      </c>
      <c r="I161" s="7" t="str" cm="1">
        <f t="array" aca="1" ref="I161" ca="1">_xlfn.IFS(D161="annulée","Annulée",NETWORKDAYS(B161,TODAY())&gt;VLOOKUP($D161,Délais!$A:$B,2,FALSE),"Retard",TRUE,"OK")</f>
        <v>Annulée</v>
      </c>
    </row>
    <row r="162" spans="1:9" x14ac:dyDescent="0.2">
      <c r="A162" t="s">
        <v>1253</v>
      </c>
      <c r="B162" s="12">
        <v>45931</v>
      </c>
      <c r="C162" s="14" t="s">
        <v>424</v>
      </c>
      <c r="D162" s="14" t="s">
        <v>119</v>
      </c>
      <c r="E162" s="5">
        <f>SUMIF('Détails Commandes'!$A:$A,Commandes!$A162,'Détails Commandes'!E:E)</f>
        <v>569.61</v>
      </c>
      <c r="F162" s="5">
        <f>SUMIF('Détails Commandes'!$A:$A,Commandes!$A162,'Détails Commandes'!F:F)</f>
        <v>682.66199999999992</v>
      </c>
      <c r="G162" s="5">
        <f>SUMIF('Détails Commandes'!$A:$A,Commandes!$A162,'Détails Commandes'!G:G)</f>
        <v>450.87</v>
      </c>
      <c r="H162" s="6">
        <f t="shared" si="2"/>
        <v>118.74000000000001</v>
      </c>
      <c r="I162" s="7" t="str" cm="1">
        <f t="array" aca="1" ref="I162" ca="1">_xlfn.IFS(D162="annulée","Annulée",NETWORKDAYS(B162,TODAY())&gt;VLOOKUP($D162,Délais!$A:$B,2,FALSE),"Retard",TRUE,"OK")</f>
        <v>Retard</v>
      </c>
    </row>
    <row r="163" spans="1:9" x14ac:dyDescent="0.2">
      <c r="A163" t="s">
        <v>1254</v>
      </c>
      <c r="B163" s="12">
        <v>45927</v>
      </c>
      <c r="C163" s="14" t="s">
        <v>404</v>
      </c>
      <c r="D163" s="14" t="s">
        <v>119</v>
      </c>
      <c r="E163" s="5">
        <f>SUMIF('Détails Commandes'!$A:$A,Commandes!$A163,'Détails Commandes'!E:E)</f>
        <v>80.05</v>
      </c>
      <c r="F163" s="5">
        <f>SUMIF('Détails Commandes'!$A:$A,Commandes!$A163,'Détails Commandes'!F:F)</f>
        <v>94.839999999999989</v>
      </c>
      <c r="G163" s="5">
        <f>SUMIF('Détails Commandes'!$A:$A,Commandes!$A163,'Détails Commandes'!G:G)</f>
        <v>49.45</v>
      </c>
      <c r="H163" s="6">
        <f t="shared" si="2"/>
        <v>30.599999999999994</v>
      </c>
      <c r="I163" s="7" t="str" cm="1">
        <f t="array" aca="1" ref="I163" ca="1">_xlfn.IFS(D163="annulée","Annulée",NETWORKDAYS(B163,TODAY())&gt;VLOOKUP($D163,Délais!$A:$B,2,FALSE),"Retard",TRUE,"OK")</f>
        <v>Retard</v>
      </c>
    </row>
    <row r="164" spans="1:9" x14ac:dyDescent="0.2">
      <c r="A164" t="s">
        <v>1255</v>
      </c>
      <c r="B164" s="12">
        <v>45927</v>
      </c>
      <c r="C164" s="14" t="s">
        <v>404</v>
      </c>
      <c r="D164" s="14" t="s">
        <v>120</v>
      </c>
      <c r="E164" s="5">
        <f>SUMIF('Détails Commandes'!$A:$A,Commandes!$A164,'Détails Commandes'!E:E)</f>
        <v>462.8</v>
      </c>
      <c r="F164" s="5">
        <f>SUMIF('Détails Commandes'!$A:$A,Commandes!$A164,'Détails Commandes'!F:F)</f>
        <v>515.78399999999999</v>
      </c>
      <c r="G164" s="5">
        <f>SUMIF('Détails Commandes'!$A:$A,Commandes!$A164,'Détails Commandes'!G:G)</f>
        <v>334.13</v>
      </c>
      <c r="H164" s="6">
        <f t="shared" si="2"/>
        <v>128.67000000000002</v>
      </c>
      <c r="I164" s="7" t="str" cm="1">
        <f t="array" aca="1" ref="I164" ca="1">_xlfn.IFS(D164="annulée","Annulée",NETWORKDAYS(B164,TODAY())&gt;VLOOKUP($D164,Délais!$A:$B,2,FALSE),"Retard",TRUE,"OK")</f>
        <v>OK</v>
      </c>
    </row>
    <row r="165" spans="1:9" x14ac:dyDescent="0.2">
      <c r="A165" t="s">
        <v>1256</v>
      </c>
      <c r="B165" s="12">
        <v>45906</v>
      </c>
      <c r="C165" s="14" t="s">
        <v>1065</v>
      </c>
      <c r="D165" s="14" t="s">
        <v>120</v>
      </c>
      <c r="E165" s="5">
        <f>SUMIF('Détails Commandes'!$A:$A,Commandes!$A165,'Détails Commandes'!E:E)</f>
        <v>101.2</v>
      </c>
      <c r="F165" s="5">
        <f>SUMIF('Détails Commandes'!$A:$A,Commandes!$A165,'Détails Commandes'!F:F)</f>
        <v>106.76599999999999</v>
      </c>
      <c r="G165" s="5">
        <f>SUMIF('Détails Commandes'!$A:$A,Commandes!$A165,'Détails Commandes'!G:G)</f>
        <v>81.599999999999994</v>
      </c>
      <c r="H165" s="6">
        <f t="shared" si="2"/>
        <v>19.600000000000009</v>
      </c>
      <c r="I165" s="7" t="str" cm="1">
        <f t="array" aca="1" ref="I165" ca="1">_xlfn.IFS(D165="annulée","Annulée",NETWORKDAYS(B165,TODAY())&gt;VLOOKUP($D165,Délais!$A:$B,2,FALSE),"Retard",TRUE,"OK")</f>
        <v>Retard</v>
      </c>
    </row>
    <row r="166" spans="1:9" x14ac:dyDescent="0.2">
      <c r="A166" t="s">
        <v>1257</v>
      </c>
      <c r="B166" s="12">
        <v>45925</v>
      </c>
      <c r="C166" s="14" t="s">
        <v>412</v>
      </c>
      <c r="D166" s="14" t="s">
        <v>117</v>
      </c>
      <c r="E166" s="5">
        <f>SUMIF('Détails Commandes'!$A:$A,Commandes!$A166,'Détails Commandes'!E:E)</f>
        <v>456.96</v>
      </c>
      <c r="F166" s="5">
        <f>SUMIF('Détails Commandes'!$A:$A,Commandes!$A166,'Détails Commandes'!F:F)</f>
        <v>543.73809999999992</v>
      </c>
      <c r="G166" s="5">
        <f>SUMIF('Détails Commandes'!$A:$A,Commandes!$A166,'Détails Commandes'!G:G)</f>
        <v>311.85000000000002</v>
      </c>
      <c r="H166" s="6">
        <f t="shared" si="2"/>
        <v>145.10999999999996</v>
      </c>
      <c r="I166" s="7" t="str" cm="1">
        <f t="array" aca="1" ref="I166" ca="1">_xlfn.IFS(D166="annulée","Annulée",NETWORKDAYS(B166,TODAY())&gt;VLOOKUP($D166,Délais!$A:$B,2,FALSE),"Retard",TRUE,"OK")</f>
        <v>Annulée</v>
      </c>
    </row>
    <row r="167" spans="1:9" x14ac:dyDescent="0.2">
      <c r="A167" t="s">
        <v>1258</v>
      </c>
      <c r="B167" s="12">
        <v>45931</v>
      </c>
      <c r="C167" s="14" t="s">
        <v>352</v>
      </c>
      <c r="D167" s="14" t="s">
        <v>120</v>
      </c>
      <c r="E167" s="5">
        <f>SUMIF('Détails Commandes'!$A:$A,Commandes!$A167,'Détails Commandes'!E:E)</f>
        <v>121.29</v>
      </c>
      <c r="F167" s="5">
        <f>SUMIF('Détails Commandes'!$A:$A,Commandes!$A167,'Détails Commandes'!F:F)</f>
        <v>137.26821999999999</v>
      </c>
      <c r="G167" s="5">
        <f>SUMIF('Détails Commandes'!$A:$A,Commandes!$A167,'Détails Commandes'!G:G)</f>
        <v>94.56</v>
      </c>
      <c r="H167" s="6">
        <f t="shared" si="2"/>
        <v>26.730000000000004</v>
      </c>
      <c r="I167" s="7" t="str" cm="1">
        <f t="array" aca="1" ref="I167" ca="1">_xlfn.IFS(D167="annulée","Annulée",NETWORKDAYS(B167,TODAY())&gt;VLOOKUP($D167,Délais!$A:$B,2,FALSE),"Retard",TRUE,"OK")</f>
        <v>OK</v>
      </c>
    </row>
    <row r="168" spans="1:9" x14ac:dyDescent="0.2">
      <c r="A168" t="s">
        <v>1259</v>
      </c>
      <c r="B168" s="12">
        <v>45929</v>
      </c>
      <c r="C168" s="14" t="s">
        <v>532</v>
      </c>
      <c r="D168" s="14" t="s">
        <v>118</v>
      </c>
      <c r="E168" s="5">
        <f>SUMIF('Détails Commandes'!$A:$A,Commandes!$A168,'Détails Commandes'!E:E)</f>
        <v>139.97999999999999</v>
      </c>
      <c r="F168" s="5">
        <f>SUMIF('Détails Commandes'!$A:$A,Commandes!$A168,'Détails Commandes'!F:F)</f>
        <v>156.79345000000001</v>
      </c>
      <c r="G168" s="5">
        <f>SUMIF('Détails Commandes'!$A:$A,Commandes!$A168,'Détails Commandes'!G:G)</f>
        <v>109.38</v>
      </c>
      <c r="H168" s="6">
        <f t="shared" si="2"/>
        <v>30.599999999999994</v>
      </c>
      <c r="I168" s="7" t="str" cm="1">
        <f t="array" aca="1" ref="I168" ca="1">_xlfn.IFS(D168="annulée","Annulée",NETWORKDAYS(B168,TODAY())&gt;VLOOKUP($D168,Délais!$A:$B,2,FALSE),"Retard",TRUE,"OK")</f>
        <v>Retard</v>
      </c>
    </row>
    <row r="169" spans="1:9" x14ac:dyDescent="0.2">
      <c r="A169" t="s">
        <v>1260</v>
      </c>
      <c r="B169" s="12">
        <v>45932</v>
      </c>
      <c r="C169" s="14" t="s">
        <v>1046</v>
      </c>
      <c r="D169" s="14" t="s">
        <v>117</v>
      </c>
      <c r="E169" s="5">
        <f>SUMIF('Détails Commandes'!$A:$A,Commandes!$A169,'Détails Commandes'!E:E)</f>
        <v>150.16</v>
      </c>
      <c r="F169" s="5">
        <f>SUMIF('Détails Commandes'!$A:$A,Commandes!$A169,'Détails Commandes'!F:F)</f>
        <v>158.41879999999998</v>
      </c>
      <c r="G169" s="5">
        <f>SUMIF('Détails Commandes'!$A:$A,Commandes!$A169,'Détails Commandes'!G:G)</f>
        <v>99.28</v>
      </c>
      <c r="H169" s="6">
        <f t="shared" si="2"/>
        <v>50.879999999999995</v>
      </c>
      <c r="I169" s="7" t="str" cm="1">
        <f t="array" aca="1" ref="I169" ca="1">_xlfn.IFS(D169="annulée","Annulée",NETWORKDAYS(B169,TODAY())&gt;VLOOKUP($D169,Délais!$A:$B,2,FALSE),"Retard",TRUE,"OK")</f>
        <v>Annulée</v>
      </c>
    </row>
    <row r="170" spans="1:9" x14ac:dyDescent="0.2">
      <c r="A170" t="s">
        <v>1261</v>
      </c>
      <c r="B170" s="12">
        <v>45925</v>
      </c>
      <c r="C170" s="14" t="s">
        <v>548</v>
      </c>
      <c r="D170" s="14" t="s">
        <v>119</v>
      </c>
      <c r="E170" s="5">
        <f>SUMIF('Détails Commandes'!$A:$A,Commandes!$A170,'Détails Commandes'!E:E)</f>
        <v>85.17</v>
      </c>
      <c r="F170" s="5">
        <f>SUMIF('Détails Commandes'!$A:$A,Commandes!$A170,'Détails Commandes'!F:F)</f>
        <v>97.042000000000002</v>
      </c>
      <c r="G170" s="5">
        <f>SUMIF('Détails Commandes'!$A:$A,Commandes!$A170,'Détails Commandes'!G:G)</f>
        <v>64.42</v>
      </c>
      <c r="H170" s="6">
        <f t="shared" si="2"/>
        <v>20.75</v>
      </c>
      <c r="I170" s="7" t="str" cm="1">
        <f t="array" aca="1" ref="I170" ca="1">_xlfn.IFS(D170="annulée","Annulée",NETWORKDAYS(B170,TODAY())&gt;VLOOKUP($D170,Délais!$A:$B,2,FALSE),"Retard",TRUE,"OK")</f>
        <v>Retard</v>
      </c>
    </row>
    <row r="171" spans="1:9" x14ac:dyDescent="0.2">
      <c r="A171" t="s">
        <v>1262</v>
      </c>
      <c r="B171" s="12">
        <v>45931</v>
      </c>
      <c r="C171" s="14" t="s">
        <v>372</v>
      </c>
      <c r="D171" s="14" t="s">
        <v>119</v>
      </c>
      <c r="E171" s="5">
        <f>SUMIF('Détails Commandes'!$A:$A,Commandes!$A171,'Détails Commandes'!E:E)</f>
        <v>219.73999999999998</v>
      </c>
      <c r="F171" s="5">
        <f>SUMIF('Détails Commandes'!$A:$A,Commandes!$A171,'Détails Commandes'!F:F)</f>
        <v>234.51984999999996</v>
      </c>
      <c r="G171" s="5">
        <f>SUMIF('Détails Commandes'!$A:$A,Commandes!$A171,'Détails Commandes'!G:G)</f>
        <v>164.9</v>
      </c>
      <c r="H171" s="6">
        <f t="shared" si="2"/>
        <v>54.839999999999975</v>
      </c>
      <c r="I171" s="7" t="str" cm="1">
        <f t="array" aca="1" ref="I171" ca="1">_xlfn.IFS(D171="annulée","Annulée",NETWORKDAYS(B171,TODAY())&gt;VLOOKUP($D171,Délais!$A:$B,2,FALSE),"Retard",TRUE,"OK")</f>
        <v>Retard</v>
      </c>
    </row>
    <row r="172" spans="1:9" x14ac:dyDescent="0.2">
      <c r="A172" t="s">
        <v>1263</v>
      </c>
      <c r="B172" s="12">
        <v>45903</v>
      </c>
      <c r="C172" s="14" t="s">
        <v>368</v>
      </c>
      <c r="D172" s="14" t="s">
        <v>117</v>
      </c>
      <c r="E172" s="5">
        <f>SUMIF('Détails Commandes'!$A:$A,Commandes!$A172,'Détails Commandes'!E:E)</f>
        <v>151.19999999999999</v>
      </c>
      <c r="F172" s="5">
        <f>SUMIF('Détails Commandes'!$A:$A,Commandes!$A172,'Détails Commandes'!F:F)</f>
        <v>168.98250000000002</v>
      </c>
      <c r="G172" s="5">
        <f>SUMIF('Détails Commandes'!$A:$A,Commandes!$A172,'Détails Commandes'!G:G)</f>
        <v>118.24</v>
      </c>
      <c r="H172" s="6">
        <f t="shared" si="2"/>
        <v>32.959999999999994</v>
      </c>
      <c r="I172" s="7" t="str" cm="1">
        <f t="array" aca="1" ref="I172" ca="1">_xlfn.IFS(D172="annulée","Annulée",NETWORKDAYS(B172,TODAY())&gt;VLOOKUP($D172,Délais!$A:$B,2,FALSE),"Retard",TRUE,"OK")</f>
        <v>Annulée</v>
      </c>
    </row>
    <row r="173" spans="1:9" x14ac:dyDescent="0.2">
      <c r="A173" t="s">
        <v>1264</v>
      </c>
      <c r="B173" s="12">
        <v>45911</v>
      </c>
      <c r="C173" s="14" t="s">
        <v>796</v>
      </c>
      <c r="D173" s="14" t="s">
        <v>120</v>
      </c>
      <c r="E173" s="5">
        <f>SUMIF('Détails Commandes'!$A:$A,Commandes!$A173,'Détails Commandes'!E:E)</f>
        <v>194.56</v>
      </c>
      <c r="F173" s="5">
        <f>SUMIF('Détails Commandes'!$A:$A,Commandes!$A173,'Détails Commandes'!F:F)</f>
        <v>233.47199999999998</v>
      </c>
      <c r="G173" s="5">
        <f>SUMIF('Détails Commandes'!$A:$A,Commandes!$A173,'Détails Commandes'!G:G)</f>
        <v>135.28</v>
      </c>
      <c r="H173" s="6">
        <f t="shared" si="2"/>
        <v>59.28</v>
      </c>
      <c r="I173" s="7" t="str" cm="1">
        <f t="array" aca="1" ref="I173" ca="1">_xlfn.IFS(D173="annulée","Annulée",NETWORKDAYS(B173,TODAY())&gt;VLOOKUP($D173,Délais!$A:$B,2,FALSE),"Retard",TRUE,"OK")</f>
        <v>Retard</v>
      </c>
    </row>
    <row r="174" spans="1:9" x14ac:dyDescent="0.2">
      <c r="A174" t="s">
        <v>1265</v>
      </c>
      <c r="B174" s="12">
        <v>45906</v>
      </c>
      <c r="C174" s="14" t="s">
        <v>352</v>
      </c>
      <c r="D174" s="14" t="s">
        <v>118</v>
      </c>
      <c r="E174" s="5">
        <f>SUMIF('Détails Commandes'!$A:$A,Commandes!$A174,'Détails Commandes'!E:E)</f>
        <v>612.41</v>
      </c>
      <c r="F174" s="5">
        <f>SUMIF('Détails Commandes'!$A:$A,Commandes!$A174,'Détails Commandes'!F:F)</f>
        <v>710.20424000000003</v>
      </c>
      <c r="G174" s="5">
        <f>SUMIF('Détails Commandes'!$A:$A,Commandes!$A174,'Détails Commandes'!G:G)</f>
        <v>448</v>
      </c>
      <c r="H174" s="6">
        <f t="shared" si="2"/>
        <v>164.40999999999997</v>
      </c>
      <c r="I174" s="7" t="str" cm="1">
        <f t="array" aca="1" ref="I174" ca="1">_xlfn.IFS(D174="annulée","Annulée",NETWORKDAYS(B174,TODAY())&gt;VLOOKUP($D174,Délais!$A:$B,2,FALSE),"Retard",TRUE,"OK")</f>
        <v>Retard</v>
      </c>
    </row>
    <row r="175" spans="1:9" x14ac:dyDescent="0.2">
      <c r="A175" t="s">
        <v>1266</v>
      </c>
      <c r="B175" s="12">
        <v>45906</v>
      </c>
      <c r="C175" s="14" t="s">
        <v>468</v>
      </c>
      <c r="D175" s="14" t="s">
        <v>120</v>
      </c>
      <c r="E175" s="5">
        <f>SUMIF('Détails Commandes'!$A:$A,Commandes!$A175,'Détails Commandes'!E:E)</f>
        <v>63.74</v>
      </c>
      <c r="F175" s="5">
        <f>SUMIF('Détails Commandes'!$A:$A,Commandes!$A175,'Détails Commandes'!F:F)</f>
        <v>66.978459999999984</v>
      </c>
      <c r="G175" s="5">
        <f>SUMIF('Détails Commandes'!$A:$A,Commandes!$A175,'Détails Commandes'!G:G)</f>
        <v>42.44</v>
      </c>
      <c r="H175" s="6">
        <f t="shared" si="2"/>
        <v>21.300000000000004</v>
      </c>
      <c r="I175" s="7" t="str" cm="1">
        <f t="array" aca="1" ref="I175" ca="1">_xlfn.IFS(D175="annulée","Annulée",NETWORKDAYS(B175,TODAY())&gt;VLOOKUP($D175,Délais!$A:$B,2,FALSE),"Retard",TRUE,"OK")</f>
        <v>Retard</v>
      </c>
    </row>
    <row r="176" spans="1:9" x14ac:dyDescent="0.2">
      <c r="A176" t="s">
        <v>1267</v>
      </c>
      <c r="B176" s="12">
        <v>45914</v>
      </c>
      <c r="C176" s="14" t="s">
        <v>432</v>
      </c>
      <c r="D176" s="14" t="s">
        <v>119</v>
      </c>
      <c r="E176" s="5">
        <f>SUMIF('Détails Commandes'!$A:$A,Commandes!$A176,'Détails Commandes'!E:E)</f>
        <v>151.81</v>
      </c>
      <c r="F176" s="5">
        <f>SUMIF('Détails Commandes'!$A:$A,Commandes!$A176,'Détails Commandes'!F:F)</f>
        <v>173.91249999999999</v>
      </c>
      <c r="G176" s="5">
        <f>SUMIF('Détails Commandes'!$A:$A,Commandes!$A176,'Détails Commandes'!G:G)</f>
        <v>103.51</v>
      </c>
      <c r="H176" s="6">
        <f t="shared" si="2"/>
        <v>48.3</v>
      </c>
      <c r="I176" s="7" t="str" cm="1">
        <f t="array" aca="1" ref="I176" ca="1">_xlfn.IFS(D176="annulée","Annulée",NETWORKDAYS(B176,TODAY())&gt;VLOOKUP($D176,Délais!$A:$B,2,FALSE),"Retard",TRUE,"OK")</f>
        <v>Retard</v>
      </c>
    </row>
    <row r="177" spans="1:9" x14ac:dyDescent="0.2">
      <c r="A177" t="s">
        <v>1268</v>
      </c>
      <c r="B177" s="12">
        <v>45908</v>
      </c>
      <c r="C177" s="14" t="s">
        <v>1026</v>
      </c>
      <c r="D177" s="14" t="s">
        <v>118</v>
      </c>
      <c r="E177" s="5">
        <f>SUMIF('Détails Commandes'!$A:$A,Commandes!$A177,'Détails Commandes'!E:E)</f>
        <v>349.96</v>
      </c>
      <c r="F177" s="5">
        <f>SUMIF('Détails Commandes'!$A:$A,Commandes!$A177,'Détails Commandes'!F:F)</f>
        <v>385.44199999999995</v>
      </c>
      <c r="G177" s="5">
        <f>SUMIF('Détails Commandes'!$A:$A,Commandes!$A177,'Détails Commandes'!G:G)</f>
        <v>271.88</v>
      </c>
      <c r="H177" s="6">
        <f t="shared" si="2"/>
        <v>78.079999999999984</v>
      </c>
      <c r="I177" s="7" t="str" cm="1">
        <f t="array" aca="1" ref="I177" ca="1">_xlfn.IFS(D177="annulée","Annulée",NETWORKDAYS(B177,TODAY())&gt;VLOOKUP($D177,Délais!$A:$B,2,FALSE),"Retard",TRUE,"OK")</f>
        <v>Retard</v>
      </c>
    </row>
    <row r="178" spans="1:9" x14ac:dyDescent="0.2">
      <c r="A178" t="s">
        <v>1269</v>
      </c>
      <c r="B178" s="12">
        <v>45910</v>
      </c>
      <c r="C178" s="14" t="s">
        <v>492</v>
      </c>
      <c r="D178" s="14" t="s">
        <v>118</v>
      </c>
      <c r="E178" s="5">
        <f>SUMIF('Détails Commandes'!$A:$A,Commandes!$A178,'Détails Commandes'!E:E)</f>
        <v>547.48</v>
      </c>
      <c r="F178" s="5">
        <f>SUMIF('Détails Commandes'!$A:$A,Commandes!$A178,'Détails Commandes'!F:F)</f>
        <v>637.70199999999988</v>
      </c>
      <c r="G178" s="5">
        <f>SUMIF('Détails Commandes'!$A:$A,Commandes!$A178,'Détails Commandes'!G:G)</f>
        <v>376.55</v>
      </c>
      <c r="H178" s="6">
        <f t="shared" si="2"/>
        <v>170.93</v>
      </c>
      <c r="I178" s="7" t="str" cm="1">
        <f t="array" aca="1" ref="I178" ca="1">_xlfn.IFS(D178="annulée","Annulée",NETWORKDAYS(B178,TODAY())&gt;VLOOKUP($D178,Délais!$A:$B,2,FALSE),"Retard",TRUE,"OK")</f>
        <v>Retard</v>
      </c>
    </row>
    <row r="179" spans="1:9" x14ac:dyDescent="0.2">
      <c r="A179" t="s">
        <v>1270</v>
      </c>
      <c r="B179" s="12">
        <v>45904</v>
      </c>
      <c r="C179" s="14" t="s">
        <v>704</v>
      </c>
      <c r="D179" s="14" t="s">
        <v>117</v>
      </c>
      <c r="E179" s="5">
        <f>SUMIF('Détails Commandes'!$A:$A,Commandes!$A179,'Détails Commandes'!E:E)</f>
        <v>254.84</v>
      </c>
      <c r="F179" s="5">
        <f>SUMIF('Détails Commandes'!$A:$A,Commandes!$A179,'Détails Commandes'!F:F)</f>
        <v>301.512</v>
      </c>
      <c r="G179" s="5">
        <f>SUMIF('Détails Commandes'!$A:$A,Commandes!$A179,'Détails Commandes'!G:G)</f>
        <v>215.96</v>
      </c>
      <c r="H179" s="6">
        <f t="shared" si="2"/>
        <v>38.879999999999995</v>
      </c>
      <c r="I179" s="7" t="str" cm="1">
        <f t="array" aca="1" ref="I179" ca="1">_xlfn.IFS(D179="annulée","Annulée",NETWORKDAYS(B179,TODAY())&gt;VLOOKUP($D179,Délais!$A:$B,2,FALSE),"Retard",TRUE,"OK")</f>
        <v>Annulée</v>
      </c>
    </row>
    <row r="180" spans="1:9" x14ac:dyDescent="0.2">
      <c r="A180" t="s">
        <v>1271</v>
      </c>
      <c r="B180" s="12">
        <v>45923</v>
      </c>
      <c r="C180" s="14" t="s">
        <v>744</v>
      </c>
      <c r="D180" s="14" t="s">
        <v>119</v>
      </c>
      <c r="E180" s="5">
        <f>SUMIF('Détails Commandes'!$A:$A,Commandes!$A180,'Détails Commandes'!E:E)</f>
        <v>317.52</v>
      </c>
      <c r="F180" s="5">
        <f>SUMIF('Détails Commandes'!$A:$A,Commandes!$A180,'Détails Commandes'!F:F)</f>
        <v>366.84479999999996</v>
      </c>
      <c r="G180" s="5">
        <f>SUMIF('Détails Commandes'!$A:$A,Commandes!$A180,'Détails Commandes'!G:G)</f>
        <v>198.22</v>
      </c>
      <c r="H180" s="6">
        <f t="shared" si="2"/>
        <v>119.29999999999998</v>
      </c>
      <c r="I180" s="7" t="str" cm="1">
        <f t="array" aca="1" ref="I180" ca="1">_xlfn.IFS(D180="annulée","Annulée",NETWORKDAYS(B180,TODAY())&gt;VLOOKUP($D180,Délais!$A:$B,2,FALSE),"Retard",TRUE,"OK")</f>
        <v>Retard</v>
      </c>
    </row>
    <row r="181" spans="1:9" x14ac:dyDescent="0.2">
      <c r="A181" t="s">
        <v>1272</v>
      </c>
      <c r="B181" s="12">
        <v>45924</v>
      </c>
      <c r="C181" s="14" t="s">
        <v>1085</v>
      </c>
      <c r="D181" s="14" t="s">
        <v>119</v>
      </c>
      <c r="E181" s="5">
        <f>SUMIF('Détails Commandes'!$A:$A,Commandes!$A181,'Détails Commandes'!E:E)</f>
        <v>329.33</v>
      </c>
      <c r="F181" s="5">
        <f>SUMIF('Détails Commandes'!$A:$A,Commandes!$A181,'Détails Commandes'!F:F)</f>
        <v>394.47099999999995</v>
      </c>
      <c r="G181" s="5">
        <f>SUMIF('Détails Commandes'!$A:$A,Commandes!$A181,'Détails Commandes'!G:G)</f>
        <v>278.89</v>
      </c>
      <c r="H181" s="6">
        <f t="shared" si="2"/>
        <v>50.44</v>
      </c>
      <c r="I181" s="7" t="str" cm="1">
        <f t="array" aca="1" ref="I181" ca="1">_xlfn.IFS(D181="annulée","Annulée",NETWORKDAYS(B181,TODAY())&gt;VLOOKUP($D181,Délais!$A:$B,2,FALSE),"Retard",TRUE,"OK")</f>
        <v>Retard</v>
      </c>
    </row>
    <row r="182" spans="1:9" x14ac:dyDescent="0.2">
      <c r="A182" t="s">
        <v>1273</v>
      </c>
      <c r="B182" s="12">
        <v>45920</v>
      </c>
      <c r="C182" s="14" t="s">
        <v>934</v>
      </c>
      <c r="D182" s="14" t="s">
        <v>117</v>
      </c>
      <c r="E182" s="5">
        <f>SUMIF('Détails Commandes'!$A:$A,Commandes!$A182,'Détails Commandes'!E:E)</f>
        <v>32.5</v>
      </c>
      <c r="F182" s="5">
        <f>SUMIF('Détails Commandes'!$A:$A,Commandes!$A182,'Détails Commandes'!F:F)</f>
        <v>34.287500000000001</v>
      </c>
      <c r="G182" s="5">
        <f>SUMIF('Détails Commandes'!$A:$A,Commandes!$A182,'Détails Commandes'!G:G)</f>
        <v>23.119999999999997</v>
      </c>
      <c r="H182" s="6">
        <f t="shared" si="2"/>
        <v>9.3800000000000026</v>
      </c>
      <c r="I182" s="7" t="str" cm="1">
        <f t="array" aca="1" ref="I182" ca="1">_xlfn.IFS(D182="annulée","Annulée",NETWORKDAYS(B182,TODAY())&gt;VLOOKUP($D182,Délais!$A:$B,2,FALSE),"Retard",TRUE,"OK")</f>
        <v>Annulée</v>
      </c>
    </row>
    <row r="183" spans="1:9" x14ac:dyDescent="0.2">
      <c r="A183" t="s">
        <v>1274</v>
      </c>
      <c r="B183" s="12">
        <v>45904</v>
      </c>
      <c r="C183" s="14" t="s">
        <v>736</v>
      </c>
      <c r="D183" s="14" t="s">
        <v>117</v>
      </c>
      <c r="E183" s="5">
        <f>SUMIF('Détails Commandes'!$A:$A,Commandes!$A183,'Détails Commandes'!E:E)</f>
        <v>602.79</v>
      </c>
      <c r="F183" s="5">
        <f>SUMIF('Détails Commandes'!$A:$A,Commandes!$A183,'Détails Commandes'!F:F)</f>
        <v>715.721</v>
      </c>
      <c r="G183" s="5">
        <f>SUMIF('Détails Commandes'!$A:$A,Commandes!$A183,'Détails Commandes'!G:G)</f>
        <v>396.11</v>
      </c>
      <c r="H183" s="6">
        <f t="shared" si="2"/>
        <v>206.67999999999995</v>
      </c>
      <c r="I183" s="7" t="str" cm="1">
        <f t="array" aca="1" ref="I183" ca="1">_xlfn.IFS(D183="annulée","Annulée",NETWORKDAYS(B183,TODAY())&gt;VLOOKUP($D183,Délais!$A:$B,2,FALSE),"Retard",TRUE,"OK")</f>
        <v>Annulée</v>
      </c>
    </row>
    <row r="184" spans="1:9" x14ac:dyDescent="0.2">
      <c r="A184" t="s">
        <v>1275</v>
      </c>
      <c r="B184" s="12">
        <v>45919</v>
      </c>
      <c r="C184" s="14" t="s">
        <v>472</v>
      </c>
      <c r="D184" s="14" t="s">
        <v>119</v>
      </c>
      <c r="E184" s="5">
        <f>SUMIF('Détails Commandes'!$A:$A,Commandes!$A184,'Détails Commandes'!E:E)</f>
        <v>50.6</v>
      </c>
      <c r="F184" s="5">
        <f>SUMIF('Détails Commandes'!$A:$A,Commandes!$A184,'Détails Commandes'!F:F)</f>
        <v>53.382999999999996</v>
      </c>
      <c r="G184" s="5">
        <f>SUMIF('Détails Commandes'!$A:$A,Commandes!$A184,'Détails Commandes'!G:G)</f>
        <v>40.799999999999997</v>
      </c>
      <c r="H184" s="6">
        <f t="shared" si="2"/>
        <v>9.8000000000000043</v>
      </c>
      <c r="I184" s="7" t="str" cm="1">
        <f t="array" aca="1" ref="I184" ca="1">_xlfn.IFS(D184="annulée","Annulée",NETWORKDAYS(B184,TODAY())&gt;VLOOKUP($D184,Délais!$A:$B,2,FALSE),"Retard",TRUE,"OK")</f>
        <v>Retard</v>
      </c>
    </row>
    <row r="185" spans="1:9" x14ac:dyDescent="0.2">
      <c r="A185" t="s">
        <v>1276</v>
      </c>
      <c r="B185" s="12">
        <v>45931</v>
      </c>
      <c r="C185" s="14" t="s">
        <v>305</v>
      </c>
      <c r="D185" s="14" t="s">
        <v>117</v>
      </c>
      <c r="E185" s="5">
        <f>SUMIF('Détails Commandes'!$A:$A,Commandes!$A185,'Détails Commandes'!E:E)</f>
        <v>112.6</v>
      </c>
      <c r="F185" s="5">
        <f>SUMIF('Détails Commandes'!$A:$A,Commandes!$A185,'Détails Commandes'!F:F)</f>
        <v>135.11999999999998</v>
      </c>
      <c r="G185" s="5">
        <f>SUMIF('Détails Commandes'!$A:$A,Commandes!$A185,'Détails Commandes'!G:G)</f>
        <v>97</v>
      </c>
      <c r="H185" s="6">
        <f t="shared" si="2"/>
        <v>15.599999999999994</v>
      </c>
      <c r="I185" s="7" t="str" cm="1">
        <f t="array" aca="1" ref="I185" ca="1">_xlfn.IFS(D185="annulée","Annulée",NETWORKDAYS(B185,TODAY())&gt;VLOOKUP($D185,Délais!$A:$B,2,FALSE),"Retard",TRUE,"OK")</f>
        <v>Annulée</v>
      </c>
    </row>
    <row r="186" spans="1:9" x14ac:dyDescent="0.2">
      <c r="A186" t="s">
        <v>1277</v>
      </c>
      <c r="B186" s="12">
        <v>45905</v>
      </c>
      <c r="C186" s="14" t="s">
        <v>352</v>
      </c>
      <c r="D186" s="14" t="s">
        <v>119</v>
      </c>
      <c r="E186" s="5">
        <f>SUMIF('Détails Commandes'!$A:$A,Commandes!$A186,'Détails Commandes'!E:E)</f>
        <v>381.1</v>
      </c>
      <c r="F186" s="5">
        <f>SUMIF('Détails Commandes'!$A:$A,Commandes!$A186,'Détails Commandes'!F:F)</f>
        <v>440.51449999999994</v>
      </c>
      <c r="G186" s="5">
        <f>SUMIF('Détails Commandes'!$A:$A,Commandes!$A186,'Détails Commandes'!G:G)</f>
        <v>247.65</v>
      </c>
      <c r="H186" s="6">
        <f t="shared" si="2"/>
        <v>133.45000000000002</v>
      </c>
      <c r="I186" s="7" t="str" cm="1">
        <f t="array" aca="1" ref="I186" ca="1">_xlfn.IFS(D186="annulée","Annulée",NETWORKDAYS(B186,TODAY())&gt;VLOOKUP($D186,Délais!$A:$B,2,FALSE),"Retard",TRUE,"OK")</f>
        <v>Retard</v>
      </c>
    </row>
    <row r="187" spans="1:9" x14ac:dyDescent="0.2">
      <c r="A187" t="s">
        <v>1278</v>
      </c>
      <c r="B187" s="12">
        <v>45907</v>
      </c>
      <c r="C187" s="14" t="s">
        <v>680</v>
      </c>
      <c r="D187" s="14" t="s">
        <v>119</v>
      </c>
      <c r="E187" s="5">
        <f>SUMIF('Détails Commandes'!$A:$A,Commandes!$A187,'Détails Commandes'!E:E)</f>
        <v>18.54</v>
      </c>
      <c r="F187" s="5">
        <f>SUMIF('Détails Commandes'!$A:$A,Commandes!$A187,'Détails Commandes'!F:F)</f>
        <v>19.559699999999999</v>
      </c>
      <c r="G187" s="5">
        <f>SUMIF('Détails Commandes'!$A:$A,Commandes!$A187,'Détails Commandes'!G:G)</f>
        <v>16</v>
      </c>
      <c r="H187" s="6">
        <f t="shared" si="2"/>
        <v>2.5399999999999991</v>
      </c>
      <c r="I187" s="7" t="str" cm="1">
        <f t="array" aca="1" ref="I187" ca="1">_xlfn.IFS(D187="annulée","Annulée",NETWORKDAYS(B187,TODAY())&gt;VLOOKUP($D187,Délais!$A:$B,2,FALSE),"Retard",TRUE,"OK")</f>
        <v>Retard</v>
      </c>
    </row>
    <row r="188" spans="1:9" x14ac:dyDescent="0.2">
      <c r="A188" t="s">
        <v>1279</v>
      </c>
      <c r="B188" s="12">
        <v>45907</v>
      </c>
      <c r="C188" s="14" t="s">
        <v>696</v>
      </c>
      <c r="D188" s="14" t="s">
        <v>120</v>
      </c>
      <c r="E188" s="5">
        <f>SUMIF('Détails Commandes'!$A:$A,Commandes!$A188,'Détails Commandes'!E:E)</f>
        <v>210.42</v>
      </c>
      <c r="F188" s="5">
        <f>SUMIF('Détails Commandes'!$A:$A,Commandes!$A188,'Détails Commandes'!F:F)</f>
        <v>247.99885</v>
      </c>
      <c r="G188" s="5">
        <f>SUMIF('Détails Commandes'!$A:$A,Commandes!$A188,'Détails Commandes'!G:G)</f>
        <v>132.16</v>
      </c>
      <c r="H188" s="6">
        <f t="shared" si="2"/>
        <v>78.259999999999991</v>
      </c>
      <c r="I188" s="7" t="str" cm="1">
        <f t="array" aca="1" ref="I188" ca="1">_xlfn.IFS(D188="annulée","Annulée",NETWORKDAYS(B188,TODAY())&gt;VLOOKUP($D188,Délais!$A:$B,2,FALSE),"Retard",TRUE,"OK")</f>
        <v>Retard</v>
      </c>
    </row>
    <row r="189" spans="1:9" x14ac:dyDescent="0.2">
      <c r="A189" t="s">
        <v>1280</v>
      </c>
      <c r="B189" s="12">
        <v>45926</v>
      </c>
      <c r="C189" s="14" t="s">
        <v>970</v>
      </c>
      <c r="D189" s="14" t="s">
        <v>119</v>
      </c>
      <c r="E189" s="5">
        <f>SUMIF('Détails Commandes'!$A:$A,Commandes!$A189,'Détails Commandes'!E:E)</f>
        <v>448.03</v>
      </c>
      <c r="F189" s="5">
        <f>SUMIF('Détails Commandes'!$A:$A,Commandes!$A189,'Détails Commandes'!F:F)</f>
        <v>535.78724999999997</v>
      </c>
      <c r="G189" s="5">
        <f>SUMIF('Détails Commandes'!$A:$A,Commandes!$A189,'Détails Commandes'!G:G)</f>
        <v>332.3</v>
      </c>
      <c r="H189" s="6">
        <f t="shared" si="2"/>
        <v>115.72999999999996</v>
      </c>
      <c r="I189" s="7" t="str" cm="1">
        <f t="array" aca="1" ref="I189" ca="1">_xlfn.IFS(D189="annulée","Annulée",NETWORKDAYS(B189,TODAY())&gt;VLOOKUP($D189,Délais!$A:$B,2,FALSE),"Retard",TRUE,"OK")</f>
        <v>Retard</v>
      </c>
    </row>
    <row r="190" spans="1:9" x14ac:dyDescent="0.2">
      <c r="A190" t="s">
        <v>1281</v>
      </c>
      <c r="B190" s="12">
        <v>45913</v>
      </c>
      <c r="C190" s="14" t="s">
        <v>305</v>
      </c>
      <c r="D190" s="14" t="s">
        <v>119</v>
      </c>
      <c r="E190" s="5">
        <f>SUMIF('Détails Commandes'!$A:$A,Commandes!$A190,'Détails Commandes'!E:E)</f>
        <v>245.91</v>
      </c>
      <c r="F190" s="5">
        <f>SUMIF('Détails Commandes'!$A:$A,Commandes!$A190,'Détails Commandes'!F:F)</f>
        <v>277.93560000000002</v>
      </c>
      <c r="G190" s="5">
        <f>SUMIF('Détails Commandes'!$A:$A,Commandes!$A190,'Détails Commandes'!G:G)</f>
        <v>154.31</v>
      </c>
      <c r="H190" s="6">
        <f t="shared" si="2"/>
        <v>91.6</v>
      </c>
      <c r="I190" s="7" t="str" cm="1">
        <f t="array" aca="1" ref="I190" ca="1">_xlfn.IFS(D190="annulée","Annulée",NETWORKDAYS(B190,TODAY())&gt;VLOOKUP($D190,Délais!$A:$B,2,FALSE),"Retard",TRUE,"OK")</f>
        <v>Retard</v>
      </c>
    </row>
    <row r="191" spans="1:9" x14ac:dyDescent="0.2">
      <c r="A191" t="s">
        <v>1282</v>
      </c>
      <c r="B191" s="12">
        <v>45918</v>
      </c>
      <c r="C191" s="14" t="s">
        <v>856</v>
      </c>
      <c r="D191" s="14" t="s">
        <v>120</v>
      </c>
      <c r="E191" s="5">
        <f>SUMIF('Détails Commandes'!$A:$A,Commandes!$A191,'Détails Commandes'!E:E)</f>
        <v>140.81</v>
      </c>
      <c r="F191" s="5">
        <f>SUMIF('Détails Commandes'!$A:$A,Commandes!$A191,'Détails Commandes'!F:F)</f>
        <v>163.36701999999997</v>
      </c>
      <c r="G191" s="5">
        <f>SUMIF('Détails Commandes'!$A:$A,Commandes!$A191,'Détails Commandes'!G:G)</f>
        <v>110.67000000000002</v>
      </c>
      <c r="H191" s="6">
        <f t="shared" si="2"/>
        <v>30.139999999999986</v>
      </c>
      <c r="I191" s="7" t="str" cm="1">
        <f t="array" aca="1" ref="I191" ca="1">_xlfn.IFS(D191="annulée","Annulée",NETWORKDAYS(B191,TODAY())&gt;VLOOKUP($D191,Délais!$A:$B,2,FALSE),"Retard",TRUE,"OK")</f>
        <v>Retard</v>
      </c>
    </row>
    <row r="192" spans="1:9" x14ac:dyDescent="0.2">
      <c r="A192" t="s">
        <v>1283</v>
      </c>
      <c r="B192" s="12">
        <v>45914</v>
      </c>
      <c r="C192" s="14" t="s">
        <v>332</v>
      </c>
      <c r="D192" s="14" t="s">
        <v>118</v>
      </c>
      <c r="E192" s="5">
        <f>SUMIF('Détails Commandes'!$A:$A,Commandes!$A192,'Détails Commandes'!E:E)</f>
        <v>265.2</v>
      </c>
      <c r="F192" s="5">
        <f>SUMIF('Détails Commandes'!$A:$A,Commandes!$A192,'Détails Commandes'!F:F)</f>
        <v>318.23999999999995</v>
      </c>
      <c r="G192" s="5">
        <f>SUMIF('Détails Commandes'!$A:$A,Commandes!$A192,'Détails Commandes'!G:G)</f>
        <v>153.94999999999999</v>
      </c>
      <c r="H192" s="6">
        <f t="shared" si="2"/>
        <v>111.25</v>
      </c>
      <c r="I192" s="7" t="str" cm="1">
        <f t="array" aca="1" ref="I192" ca="1">_xlfn.IFS(D192="annulée","Annulée",NETWORKDAYS(B192,TODAY())&gt;VLOOKUP($D192,Délais!$A:$B,2,FALSE),"Retard",TRUE,"OK")</f>
        <v>Retard</v>
      </c>
    </row>
    <row r="193" spans="1:9" x14ac:dyDescent="0.2">
      <c r="A193" t="s">
        <v>1284</v>
      </c>
      <c r="B193" s="12">
        <v>45923</v>
      </c>
      <c r="C193" s="14" t="s">
        <v>424</v>
      </c>
      <c r="D193" s="14" t="s">
        <v>117</v>
      </c>
      <c r="E193" s="5">
        <f>SUMIF('Détails Commandes'!$A:$A,Commandes!$A193,'Détails Commandes'!E:E)</f>
        <v>868.91000000000008</v>
      </c>
      <c r="F193" s="5">
        <f>SUMIF('Détails Commandes'!$A:$A,Commandes!$A193,'Détails Commandes'!F:F)</f>
        <v>1039.5947999999999</v>
      </c>
      <c r="G193" s="5">
        <f>SUMIF('Détails Commandes'!$A:$A,Commandes!$A193,'Détails Commandes'!G:G)</f>
        <v>566.08000000000004</v>
      </c>
      <c r="H193" s="6">
        <f t="shared" si="2"/>
        <v>302.83000000000004</v>
      </c>
      <c r="I193" s="7" t="str" cm="1">
        <f t="array" aca="1" ref="I193" ca="1">_xlfn.IFS(D193="annulée","Annulée",NETWORKDAYS(B193,TODAY())&gt;VLOOKUP($D193,Délais!$A:$B,2,FALSE),"Retard",TRUE,"OK")</f>
        <v>Annulée</v>
      </c>
    </row>
    <row r="194" spans="1:9" x14ac:dyDescent="0.2">
      <c r="A194" t="s">
        <v>1285</v>
      </c>
      <c r="B194" s="12">
        <v>45924</v>
      </c>
      <c r="C194" s="14" t="s">
        <v>800</v>
      </c>
      <c r="D194" s="14" t="s">
        <v>117</v>
      </c>
      <c r="E194" s="5">
        <f>SUMIF('Détails Commandes'!$A:$A,Commandes!$A194,'Détails Commandes'!E:E)</f>
        <v>181.7</v>
      </c>
      <c r="F194" s="5">
        <f>SUMIF('Détails Commandes'!$A:$A,Commandes!$A194,'Détails Commandes'!F:F)</f>
        <v>212.38499999999999</v>
      </c>
      <c r="G194" s="5">
        <f>SUMIF('Détails Commandes'!$A:$A,Commandes!$A194,'Détails Commandes'!G:G)</f>
        <v>141.82</v>
      </c>
      <c r="H194" s="6">
        <f t="shared" si="2"/>
        <v>39.879999999999995</v>
      </c>
      <c r="I194" s="7" t="str" cm="1">
        <f t="array" aca="1" ref="I194" ca="1">_xlfn.IFS(D194="annulée","Annulée",NETWORKDAYS(B194,TODAY())&gt;VLOOKUP($D194,Délais!$A:$B,2,FALSE),"Retard",TRUE,"OK")</f>
        <v>Annulée</v>
      </c>
    </row>
    <row r="195" spans="1:9" x14ac:dyDescent="0.2">
      <c r="A195" t="s">
        <v>1286</v>
      </c>
      <c r="B195" s="12">
        <v>45912</v>
      </c>
      <c r="C195" s="14" t="s">
        <v>970</v>
      </c>
      <c r="D195" s="14" t="s">
        <v>119</v>
      </c>
      <c r="E195" s="5">
        <f>SUMIF('Détails Commandes'!$A:$A,Commandes!$A195,'Détails Commandes'!E:E)</f>
        <v>325.21000000000004</v>
      </c>
      <c r="F195" s="5">
        <f>SUMIF('Détails Commandes'!$A:$A,Commandes!$A195,'Détails Commandes'!F:F)</f>
        <v>380.19769999999994</v>
      </c>
      <c r="G195" s="5">
        <f>SUMIF('Détails Commandes'!$A:$A,Commandes!$A195,'Détails Commandes'!G:G)</f>
        <v>273.56</v>
      </c>
      <c r="H195" s="6">
        <f t="shared" ref="H195:H251" si="3">E195-G195</f>
        <v>51.650000000000034</v>
      </c>
      <c r="I195" s="7" t="str" cm="1">
        <f t="array" aca="1" ref="I195" ca="1">_xlfn.IFS(D195="annulée","Annulée",NETWORKDAYS(B195,TODAY())&gt;VLOOKUP($D195,Délais!$A:$B,2,FALSE),"Retard",TRUE,"OK")</f>
        <v>Retard</v>
      </c>
    </row>
    <row r="196" spans="1:9" x14ac:dyDescent="0.2">
      <c r="A196" t="s">
        <v>1287</v>
      </c>
      <c r="B196" s="12">
        <v>45919</v>
      </c>
      <c r="C196" s="14" t="s">
        <v>324</v>
      </c>
      <c r="D196" s="14" t="s">
        <v>119</v>
      </c>
      <c r="E196" s="5">
        <f>SUMIF('Détails Commandes'!$A:$A,Commandes!$A196,'Détails Commandes'!E:E)</f>
        <v>315.94</v>
      </c>
      <c r="F196" s="5">
        <f>SUMIF('Détails Commandes'!$A:$A,Commandes!$A196,'Détails Commandes'!F:F)</f>
        <v>372.69870000000003</v>
      </c>
      <c r="G196" s="5">
        <f>SUMIF('Détails Commandes'!$A:$A,Commandes!$A196,'Détails Commandes'!G:G)</f>
        <v>209.23</v>
      </c>
      <c r="H196" s="6">
        <f t="shared" si="3"/>
        <v>106.71000000000001</v>
      </c>
      <c r="I196" s="7" t="str" cm="1">
        <f t="array" aca="1" ref="I196" ca="1">_xlfn.IFS(D196="annulée","Annulée",NETWORKDAYS(B196,TODAY())&gt;VLOOKUP($D196,Délais!$A:$B,2,FALSE),"Retard",TRUE,"OK")</f>
        <v>Retard</v>
      </c>
    </row>
    <row r="197" spans="1:9" x14ac:dyDescent="0.2">
      <c r="A197" t="s">
        <v>1288</v>
      </c>
      <c r="B197" s="12">
        <v>45928</v>
      </c>
      <c r="C197" s="14" t="s">
        <v>624</v>
      </c>
      <c r="D197" s="14" t="s">
        <v>117</v>
      </c>
      <c r="E197" s="5">
        <f>SUMIF('Détails Commandes'!$A:$A,Commandes!$A197,'Détails Commandes'!E:E)</f>
        <v>142.79000000000002</v>
      </c>
      <c r="F197" s="5">
        <f>SUMIF('Détails Commandes'!$A:$A,Commandes!$A197,'Détails Commandes'!F:F)</f>
        <v>150.64345</v>
      </c>
      <c r="G197" s="5">
        <f>SUMIF('Détails Commandes'!$A:$A,Commandes!$A197,'Détails Commandes'!G:G)</f>
        <v>103.91</v>
      </c>
      <c r="H197" s="6">
        <f t="shared" si="3"/>
        <v>38.880000000000024</v>
      </c>
      <c r="I197" s="7" t="str" cm="1">
        <f t="array" aca="1" ref="I197" ca="1">_xlfn.IFS(D197="annulée","Annulée",NETWORKDAYS(B197,TODAY())&gt;VLOOKUP($D197,Délais!$A:$B,2,FALSE),"Retard",TRUE,"OK")</f>
        <v>Annulée</v>
      </c>
    </row>
    <row r="198" spans="1:9" x14ac:dyDescent="0.2">
      <c r="A198" t="s">
        <v>1289</v>
      </c>
      <c r="B198" s="12">
        <v>45930</v>
      </c>
      <c r="C198" s="14" t="s">
        <v>898</v>
      </c>
      <c r="D198" s="14" t="s">
        <v>117</v>
      </c>
      <c r="E198" s="5">
        <f>SUMIF('Détails Commandes'!$A:$A,Commandes!$A198,'Détails Commandes'!E:E)</f>
        <v>11.93</v>
      </c>
      <c r="F198" s="5">
        <f>SUMIF('Détails Commandes'!$A:$A,Commandes!$A198,'Détails Commandes'!F:F)</f>
        <v>12.325029999999998</v>
      </c>
      <c r="G198" s="5">
        <f>SUMIF('Détails Commandes'!$A:$A,Commandes!$A198,'Détails Commandes'!G:G)</f>
        <v>9.64</v>
      </c>
      <c r="H198" s="6">
        <f t="shared" si="3"/>
        <v>2.2899999999999991</v>
      </c>
      <c r="I198" s="7" t="str" cm="1">
        <f t="array" aca="1" ref="I198" ca="1">_xlfn.IFS(D198="annulée","Annulée",NETWORKDAYS(B198,TODAY())&gt;VLOOKUP($D198,Délais!$A:$B,2,FALSE),"Retard",TRUE,"OK")</f>
        <v>Annulée</v>
      </c>
    </row>
    <row r="199" spans="1:9" x14ac:dyDescent="0.2">
      <c r="A199" t="s">
        <v>1290</v>
      </c>
      <c r="B199" s="12">
        <v>45929</v>
      </c>
      <c r="C199" s="14" t="s">
        <v>934</v>
      </c>
      <c r="D199" s="14" t="s">
        <v>120</v>
      </c>
      <c r="E199" s="5">
        <f>SUMIF('Détails Commandes'!$A:$A,Commandes!$A199,'Détails Commandes'!E:E)</f>
        <v>143.47999999999999</v>
      </c>
      <c r="F199" s="5">
        <f>SUMIF('Détails Commandes'!$A:$A,Commandes!$A199,'Détails Commandes'!F:F)</f>
        <v>172.17599999999999</v>
      </c>
      <c r="G199" s="5">
        <f>SUMIF('Détails Commandes'!$A:$A,Commandes!$A199,'Détails Commandes'!G:G)</f>
        <v>85.64</v>
      </c>
      <c r="H199" s="6">
        <f t="shared" si="3"/>
        <v>57.839999999999989</v>
      </c>
      <c r="I199" s="7" t="str" cm="1">
        <f t="array" aca="1" ref="I199" ca="1">_xlfn.IFS(D199="annulée","Annulée",NETWORKDAYS(B199,TODAY())&gt;VLOOKUP($D199,Délais!$A:$B,2,FALSE),"Retard",TRUE,"OK")</f>
        <v>OK</v>
      </c>
    </row>
    <row r="200" spans="1:9" x14ac:dyDescent="0.2">
      <c r="A200" t="s">
        <v>1291</v>
      </c>
      <c r="B200" s="12">
        <v>45931</v>
      </c>
      <c r="C200" s="14" t="s">
        <v>756</v>
      </c>
      <c r="D200" s="14" t="s">
        <v>120</v>
      </c>
      <c r="E200" s="5">
        <f>SUMIF('Détails Commandes'!$A:$A,Commandes!$A200,'Détails Commandes'!E:E)</f>
        <v>849.74</v>
      </c>
      <c r="F200" s="5">
        <f>SUMIF('Détails Commandes'!$A:$A,Commandes!$A200,'Détails Commandes'!F:F)</f>
        <v>994.9307</v>
      </c>
      <c r="G200" s="5">
        <f>SUMIF('Détails Commandes'!$A:$A,Commandes!$A200,'Détails Commandes'!G:G)</f>
        <v>551.46</v>
      </c>
      <c r="H200" s="6">
        <f t="shared" si="3"/>
        <v>298.27999999999997</v>
      </c>
      <c r="I200" s="7" t="str" cm="1">
        <f t="array" aca="1" ref="I200" ca="1">_xlfn.IFS(D200="annulée","Annulée",NETWORKDAYS(B200,TODAY())&gt;VLOOKUP($D200,Délais!$A:$B,2,FALSE),"Retard",TRUE,"OK")</f>
        <v>OK</v>
      </c>
    </row>
    <row r="201" spans="1:9" x14ac:dyDescent="0.2">
      <c r="A201" t="s">
        <v>1292</v>
      </c>
      <c r="B201" s="12">
        <v>45919</v>
      </c>
      <c r="C201" s="14" t="s">
        <v>736</v>
      </c>
      <c r="D201" s="14" t="s">
        <v>119</v>
      </c>
      <c r="E201" s="5">
        <f>SUMIF('Détails Commandes'!$A:$A,Commandes!$A201,'Détails Commandes'!E:E)</f>
        <v>47.95</v>
      </c>
      <c r="F201" s="5">
        <f>SUMIF('Détails Commandes'!$A:$A,Commandes!$A201,'Détails Commandes'!F:F)</f>
        <v>50.587249999999997</v>
      </c>
      <c r="G201" s="5">
        <f>SUMIF('Détails Commandes'!$A:$A,Commandes!$A201,'Détails Commandes'!G:G)</f>
        <v>27.7</v>
      </c>
      <c r="H201" s="6">
        <f t="shared" si="3"/>
        <v>20.250000000000004</v>
      </c>
      <c r="I201" s="7" t="str" cm="1">
        <f t="array" aca="1" ref="I201" ca="1">_xlfn.IFS(D201="annulée","Annulée",NETWORKDAYS(B201,TODAY())&gt;VLOOKUP($D201,Délais!$A:$B,2,FALSE),"Retard",TRUE,"OK")</f>
        <v>Retard</v>
      </c>
    </row>
    <row r="202" spans="1:9" x14ac:dyDescent="0.2">
      <c r="A202" t="s">
        <v>1293</v>
      </c>
      <c r="B202" s="12">
        <v>45931</v>
      </c>
      <c r="C202" s="14" t="s">
        <v>356</v>
      </c>
      <c r="D202" s="14" t="s">
        <v>118</v>
      </c>
      <c r="E202" s="5">
        <f>SUMIF('Détails Commandes'!$A:$A,Commandes!$A202,'Détails Commandes'!E:E)</f>
        <v>678.93000000000006</v>
      </c>
      <c r="F202" s="5">
        <f>SUMIF('Détails Commandes'!$A:$A,Commandes!$A202,'Détails Commandes'!F:F)</f>
        <v>756.25660999999991</v>
      </c>
      <c r="G202" s="5">
        <f>SUMIF('Détails Commandes'!$A:$A,Commandes!$A202,'Détails Commandes'!G:G)</f>
        <v>486.44999999999993</v>
      </c>
      <c r="H202" s="6">
        <f t="shared" si="3"/>
        <v>192.48000000000013</v>
      </c>
      <c r="I202" s="7" t="str" cm="1">
        <f t="array" aca="1" ref="I202" ca="1">_xlfn.IFS(D202="annulée","Annulée",NETWORKDAYS(B202,TODAY())&gt;VLOOKUP($D202,Délais!$A:$B,2,FALSE),"Retard",TRUE,"OK")</f>
        <v>Retard</v>
      </c>
    </row>
    <row r="203" spans="1:9" x14ac:dyDescent="0.2">
      <c r="A203" t="s">
        <v>1294</v>
      </c>
      <c r="B203" s="12">
        <v>45916</v>
      </c>
      <c r="C203" s="14" t="s">
        <v>1010</v>
      </c>
      <c r="D203" s="14" t="s">
        <v>120</v>
      </c>
      <c r="E203" s="5">
        <f>SUMIF('Détails Commandes'!$A:$A,Commandes!$A203,'Détails Commandes'!E:E)</f>
        <v>560.07999999999993</v>
      </c>
      <c r="F203" s="5">
        <f>SUMIF('Détails Commandes'!$A:$A,Commandes!$A203,'Détails Commandes'!F:F)</f>
        <v>635.74884999999995</v>
      </c>
      <c r="G203" s="5">
        <f>SUMIF('Détails Commandes'!$A:$A,Commandes!$A203,'Détails Commandes'!G:G)</f>
        <v>344.77</v>
      </c>
      <c r="H203" s="6">
        <f t="shared" si="3"/>
        <v>215.30999999999995</v>
      </c>
      <c r="I203" s="7" t="str" cm="1">
        <f t="array" aca="1" ref="I203" ca="1">_xlfn.IFS(D203="annulée","Annulée",NETWORKDAYS(B203,TODAY())&gt;VLOOKUP($D203,Délais!$A:$B,2,FALSE),"Retard",TRUE,"OK")</f>
        <v>Retard</v>
      </c>
    </row>
    <row r="204" spans="1:9" x14ac:dyDescent="0.2">
      <c r="A204" t="s">
        <v>1295</v>
      </c>
      <c r="B204" s="12">
        <v>45909</v>
      </c>
      <c r="C204" s="14" t="s">
        <v>592</v>
      </c>
      <c r="D204" s="14" t="s">
        <v>120</v>
      </c>
      <c r="E204" s="5">
        <f>SUMIF('Détails Commandes'!$A:$A,Commandes!$A204,'Détails Commandes'!E:E)</f>
        <v>260.89999999999998</v>
      </c>
      <c r="F204" s="5">
        <f>SUMIF('Détails Commandes'!$A:$A,Commandes!$A204,'Détails Commandes'!F:F)</f>
        <v>309.97499999999997</v>
      </c>
      <c r="G204" s="5">
        <f>SUMIF('Détails Commandes'!$A:$A,Commandes!$A204,'Détails Commandes'!G:G)</f>
        <v>155.54999999999998</v>
      </c>
      <c r="H204" s="6">
        <f t="shared" si="3"/>
        <v>105.35</v>
      </c>
      <c r="I204" s="7" t="str" cm="1">
        <f t="array" aca="1" ref="I204" ca="1">_xlfn.IFS(D204="annulée","Annulée",NETWORKDAYS(B204,TODAY())&gt;VLOOKUP($D204,Délais!$A:$B,2,FALSE),"Retard",TRUE,"OK")</f>
        <v>Retard</v>
      </c>
    </row>
    <row r="205" spans="1:9" x14ac:dyDescent="0.2">
      <c r="A205" t="s">
        <v>1296</v>
      </c>
      <c r="B205" s="12">
        <v>45912</v>
      </c>
      <c r="C205" s="14" t="s">
        <v>672</v>
      </c>
      <c r="D205" s="14" t="s">
        <v>117</v>
      </c>
      <c r="E205" s="5">
        <f>SUMIF('Détails Commandes'!$A:$A,Commandes!$A205,'Détails Commandes'!E:E)</f>
        <v>382.49</v>
      </c>
      <c r="F205" s="5">
        <f>SUMIF('Détails Commandes'!$A:$A,Commandes!$A205,'Détails Commandes'!F:F)</f>
        <v>458.09334999999999</v>
      </c>
      <c r="G205" s="5">
        <f>SUMIF('Détails Commandes'!$A:$A,Commandes!$A205,'Détails Commandes'!G:G)</f>
        <v>219.2</v>
      </c>
      <c r="H205" s="6">
        <f t="shared" si="3"/>
        <v>163.29000000000002</v>
      </c>
      <c r="I205" s="7" t="str" cm="1">
        <f t="array" aca="1" ref="I205" ca="1">_xlfn.IFS(D205="annulée","Annulée",NETWORKDAYS(B205,TODAY())&gt;VLOOKUP($D205,Délais!$A:$B,2,FALSE),"Retard",TRUE,"OK")</f>
        <v>Annulée</v>
      </c>
    </row>
    <row r="206" spans="1:9" x14ac:dyDescent="0.2">
      <c r="A206" t="s">
        <v>1297</v>
      </c>
      <c r="B206" s="12">
        <v>45911</v>
      </c>
      <c r="C206" s="14" t="s">
        <v>958</v>
      </c>
      <c r="D206" s="14" t="s">
        <v>120</v>
      </c>
      <c r="E206" s="5">
        <f>SUMIF('Détails Commandes'!$A:$A,Commandes!$A206,'Détails Commandes'!E:E)</f>
        <v>374.64</v>
      </c>
      <c r="F206" s="5">
        <f>SUMIF('Détails Commandes'!$A:$A,Commandes!$A206,'Détails Commandes'!F:F)</f>
        <v>395.24519999999995</v>
      </c>
      <c r="G206" s="5">
        <f>SUMIF('Détails Commandes'!$A:$A,Commandes!$A206,'Détails Commandes'!G:G)</f>
        <v>250.92</v>
      </c>
      <c r="H206" s="6">
        <f t="shared" si="3"/>
        <v>123.72</v>
      </c>
      <c r="I206" s="7" t="str" cm="1">
        <f t="array" aca="1" ref="I206" ca="1">_xlfn.IFS(D206="annulée","Annulée",NETWORKDAYS(B206,TODAY())&gt;VLOOKUP($D206,Délais!$A:$B,2,FALSE),"Retard",TRUE,"OK")</f>
        <v>Retard</v>
      </c>
    </row>
    <row r="207" spans="1:9" x14ac:dyDescent="0.2">
      <c r="A207" t="s">
        <v>1298</v>
      </c>
      <c r="B207" s="12">
        <v>45914</v>
      </c>
      <c r="C207" s="14" t="s">
        <v>748</v>
      </c>
      <c r="D207" s="14" t="s">
        <v>119</v>
      </c>
      <c r="E207" s="5">
        <f>SUMIF('Détails Commandes'!$A:$A,Commandes!$A207,'Détails Commandes'!E:E)</f>
        <v>224.78000000000003</v>
      </c>
      <c r="F207" s="5">
        <f>SUMIF('Détails Commandes'!$A:$A,Commandes!$A207,'Détails Commandes'!F:F)</f>
        <v>251.35669999999999</v>
      </c>
      <c r="G207" s="5">
        <f>SUMIF('Détails Commandes'!$A:$A,Commandes!$A207,'Détails Commandes'!G:G)</f>
        <v>184.23</v>
      </c>
      <c r="H207" s="6">
        <f t="shared" si="3"/>
        <v>40.55000000000004</v>
      </c>
      <c r="I207" s="7" t="str" cm="1">
        <f t="array" aca="1" ref="I207" ca="1">_xlfn.IFS(D207="annulée","Annulée",NETWORKDAYS(B207,TODAY())&gt;VLOOKUP($D207,Délais!$A:$B,2,FALSE),"Retard",TRUE,"OK")</f>
        <v>Retard</v>
      </c>
    </row>
    <row r="208" spans="1:9" x14ac:dyDescent="0.2">
      <c r="A208" t="s">
        <v>1299</v>
      </c>
      <c r="B208" s="12">
        <v>45921</v>
      </c>
      <c r="C208" s="14" t="s">
        <v>934</v>
      </c>
      <c r="D208" s="14" t="s">
        <v>117</v>
      </c>
      <c r="E208" s="5">
        <f>SUMIF('Détails Commandes'!$A:$A,Commandes!$A208,'Détails Commandes'!E:E)</f>
        <v>163.43</v>
      </c>
      <c r="F208" s="5">
        <f>SUMIF('Détails Commandes'!$A:$A,Commandes!$A208,'Détails Commandes'!F:F)</f>
        <v>173.70803000000001</v>
      </c>
      <c r="G208" s="5">
        <f>SUMIF('Détails Commandes'!$A:$A,Commandes!$A208,'Détails Commandes'!G:G)</f>
        <v>124.39999999999999</v>
      </c>
      <c r="H208" s="6">
        <f t="shared" si="3"/>
        <v>39.030000000000015</v>
      </c>
      <c r="I208" s="7" t="str" cm="1">
        <f t="array" aca="1" ref="I208" ca="1">_xlfn.IFS(D208="annulée","Annulée",NETWORKDAYS(B208,TODAY())&gt;VLOOKUP($D208,Délais!$A:$B,2,FALSE),"Retard",TRUE,"OK")</f>
        <v>Annulée</v>
      </c>
    </row>
    <row r="209" spans="1:9" x14ac:dyDescent="0.2">
      <c r="A209" t="s">
        <v>1300</v>
      </c>
      <c r="B209" s="12">
        <v>45908</v>
      </c>
      <c r="C209" s="14" t="s">
        <v>428</v>
      </c>
      <c r="D209" s="14" t="s">
        <v>120</v>
      </c>
      <c r="E209" s="5">
        <f>SUMIF('Détails Commandes'!$A:$A,Commandes!$A209,'Détails Commandes'!E:E)</f>
        <v>107.44</v>
      </c>
      <c r="F209" s="5">
        <f>SUMIF('Détails Commandes'!$A:$A,Commandes!$A209,'Détails Commandes'!F:F)</f>
        <v>113.3492</v>
      </c>
      <c r="G209" s="5">
        <f>SUMIF('Détails Commandes'!$A:$A,Commandes!$A209,'Détails Commandes'!G:G)</f>
        <v>73.100000000000009</v>
      </c>
      <c r="H209" s="6">
        <f t="shared" si="3"/>
        <v>34.339999999999989</v>
      </c>
      <c r="I209" s="7" t="str" cm="1">
        <f t="array" aca="1" ref="I209" ca="1">_xlfn.IFS(D209="annulée","Annulée",NETWORKDAYS(B209,TODAY())&gt;VLOOKUP($D209,Délais!$A:$B,2,FALSE),"Retard",TRUE,"OK")</f>
        <v>Retard</v>
      </c>
    </row>
    <row r="210" spans="1:9" x14ac:dyDescent="0.2">
      <c r="A210" t="s">
        <v>1301</v>
      </c>
      <c r="B210" s="12">
        <v>45929</v>
      </c>
      <c r="C210" s="14" t="s">
        <v>508</v>
      </c>
      <c r="D210" s="14" t="s">
        <v>120</v>
      </c>
      <c r="E210" s="5">
        <f>SUMIF('Détails Commandes'!$A:$A,Commandes!$A210,'Détails Commandes'!E:E)</f>
        <v>159.29000000000002</v>
      </c>
      <c r="F210" s="5">
        <f>SUMIF('Détails Commandes'!$A:$A,Commandes!$A210,'Détails Commandes'!F:F)</f>
        <v>168.05095</v>
      </c>
      <c r="G210" s="5">
        <f>SUMIF('Détails Commandes'!$A:$A,Commandes!$A210,'Détails Commandes'!G:G)</f>
        <v>108.16000000000001</v>
      </c>
      <c r="H210" s="6">
        <f t="shared" si="3"/>
        <v>51.13000000000001</v>
      </c>
      <c r="I210" s="7" t="str" cm="1">
        <f t="array" aca="1" ref="I210" ca="1">_xlfn.IFS(D210="annulée","Annulée",NETWORKDAYS(B210,TODAY())&gt;VLOOKUP($D210,Délais!$A:$B,2,FALSE),"Retard",TRUE,"OK")</f>
        <v>OK</v>
      </c>
    </row>
    <row r="211" spans="1:9" x14ac:dyDescent="0.2">
      <c r="A211" t="s">
        <v>1302</v>
      </c>
      <c r="B211" s="12">
        <v>45910</v>
      </c>
      <c r="C211" s="14" t="s">
        <v>320</v>
      </c>
      <c r="D211" s="14" t="s">
        <v>120</v>
      </c>
      <c r="E211" s="5">
        <f>SUMIF('Détails Commandes'!$A:$A,Commandes!$A211,'Détails Commandes'!E:E)</f>
        <v>575.32999999999993</v>
      </c>
      <c r="F211" s="5">
        <f>SUMIF('Détails Commandes'!$A:$A,Commandes!$A211,'Détails Commandes'!F:F)</f>
        <v>686.5012999999999</v>
      </c>
      <c r="G211" s="5">
        <f>SUMIF('Détails Commandes'!$A:$A,Commandes!$A211,'Détails Commandes'!G:G)</f>
        <v>374.27</v>
      </c>
      <c r="H211" s="6">
        <f t="shared" si="3"/>
        <v>201.05999999999995</v>
      </c>
      <c r="I211" s="7" t="str" cm="1">
        <f t="array" aca="1" ref="I211" ca="1">_xlfn.IFS(D211="annulée","Annulée",NETWORKDAYS(B211,TODAY())&gt;VLOOKUP($D211,Délais!$A:$B,2,FALSE),"Retard",TRUE,"OK")</f>
        <v>Retard</v>
      </c>
    </row>
    <row r="212" spans="1:9" x14ac:dyDescent="0.2">
      <c r="A212" t="s">
        <v>1303</v>
      </c>
      <c r="B212" s="12">
        <v>45908</v>
      </c>
      <c r="C212" s="14" t="s">
        <v>364</v>
      </c>
      <c r="D212" s="14" t="s">
        <v>118</v>
      </c>
      <c r="E212" s="5">
        <f>SUMIF('Détails Commandes'!$A:$A,Commandes!$A212,'Détails Commandes'!E:E)</f>
        <v>204.32</v>
      </c>
      <c r="F212" s="5">
        <f>SUMIF('Détails Commandes'!$A:$A,Commandes!$A212,'Détails Commandes'!F:F)</f>
        <v>208.79159999999996</v>
      </c>
      <c r="G212" s="5">
        <f>SUMIF('Détails Commandes'!$A:$A,Commandes!$A212,'Détails Commandes'!G:G)</f>
        <v>165.96</v>
      </c>
      <c r="H212" s="6">
        <f t="shared" si="3"/>
        <v>38.359999999999985</v>
      </c>
      <c r="I212" s="7" t="str" cm="1">
        <f t="array" aca="1" ref="I212" ca="1">_xlfn.IFS(D212="annulée","Annulée",NETWORKDAYS(B212,TODAY())&gt;VLOOKUP($D212,Délais!$A:$B,2,FALSE),"Retard",TRUE,"OK")</f>
        <v>Retard</v>
      </c>
    </row>
    <row r="213" spans="1:9" x14ac:dyDescent="0.2">
      <c r="A213" t="s">
        <v>1304</v>
      </c>
      <c r="B213" s="12">
        <v>45913</v>
      </c>
      <c r="C213" s="14" t="s">
        <v>970</v>
      </c>
      <c r="D213" s="14" t="s">
        <v>119</v>
      </c>
      <c r="E213" s="5">
        <f>SUMIF('Détails Commandes'!$A:$A,Commandes!$A213,'Détails Commandes'!E:E)</f>
        <v>45.04</v>
      </c>
      <c r="F213" s="5">
        <f>SUMIF('Détails Commandes'!$A:$A,Commandes!$A213,'Détails Commandes'!F:F)</f>
        <v>47.517199999999995</v>
      </c>
      <c r="G213" s="5">
        <f>SUMIF('Détails Commandes'!$A:$A,Commandes!$A213,'Détails Commandes'!G:G)</f>
        <v>30.09</v>
      </c>
      <c r="H213" s="6">
        <f t="shared" si="3"/>
        <v>14.95</v>
      </c>
      <c r="I213" s="7" t="str" cm="1">
        <f t="array" aca="1" ref="I213" ca="1">_xlfn.IFS(D213="annulée","Annulée",NETWORKDAYS(B213,TODAY())&gt;VLOOKUP($D213,Délais!$A:$B,2,FALSE),"Retard",TRUE,"OK")</f>
        <v>Retard</v>
      </c>
    </row>
    <row r="214" spans="1:9" x14ac:dyDescent="0.2">
      <c r="A214" t="s">
        <v>1305</v>
      </c>
      <c r="B214" s="12">
        <v>45914</v>
      </c>
      <c r="C214" s="14" t="s">
        <v>580</v>
      </c>
      <c r="D214" s="14" t="s">
        <v>117</v>
      </c>
      <c r="E214" s="5">
        <f>SUMIF('Détails Commandes'!$A:$A,Commandes!$A214,'Détails Commandes'!E:E)</f>
        <v>280.22000000000003</v>
      </c>
      <c r="F214" s="5">
        <f>SUMIF('Détails Commandes'!$A:$A,Commandes!$A214,'Détails Commandes'!F:F)</f>
        <v>332.63900000000001</v>
      </c>
      <c r="G214" s="5">
        <f>SUMIF('Détails Commandes'!$A:$A,Commandes!$A214,'Détails Commandes'!G:G)</f>
        <v>208.36</v>
      </c>
      <c r="H214" s="6">
        <f t="shared" si="3"/>
        <v>71.860000000000014</v>
      </c>
      <c r="I214" s="7" t="str" cm="1">
        <f t="array" aca="1" ref="I214" ca="1">_xlfn.IFS(D214="annulée","Annulée",NETWORKDAYS(B214,TODAY())&gt;VLOOKUP($D214,Délais!$A:$B,2,FALSE),"Retard",TRUE,"OK")</f>
        <v>Annulée</v>
      </c>
    </row>
    <row r="215" spans="1:9" x14ac:dyDescent="0.2">
      <c r="A215" t="s">
        <v>1306</v>
      </c>
      <c r="B215" s="12">
        <v>45905</v>
      </c>
      <c r="C215" s="14" t="s">
        <v>902</v>
      </c>
      <c r="D215" s="14" t="s">
        <v>117</v>
      </c>
      <c r="E215" s="5">
        <f>SUMIF('Détails Commandes'!$A:$A,Commandes!$A215,'Détails Commandes'!E:E)</f>
        <v>70.110000000000014</v>
      </c>
      <c r="F215" s="5">
        <f>SUMIF('Détails Commandes'!$A:$A,Commandes!$A215,'Détails Commandes'!F:F)</f>
        <v>73.966049999999996</v>
      </c>
      <c r="G215" s="5">
        <f>SUMIF('Détails Commandes'!$A:$A,Commandes!$A215,'Détails Commandes'!G:G)</f>
        <v>43.38</v>
      </c>
      <c r="H215" s="6">
        <f t="shared" si="3"/>
        <v>26.730000000000011</v>
      </c>
      <c r="I215" s="7" t="str" cm="1">
        <f t="array" aca="1" ref="I215" ca="1">_xlfn.IFS(D215="annulée","Annulée",NETWORKDAYS(B215,TODAY())&gt;VLOOKUP($D215,Délais!$A:$B,2,FALSE),"Retard",TRUE,"OK")</f>
        <v>Annulée</v>
      </c>
    </row>
    <row r="216" spans="1:9" x14ac:dyDescent="0.2">
      <c r="A216" t="s">
        <v>1307</v>
      </c>
      <c r="B216" s="12">
        <v>45901</v>
      </c>
      <c r="C216" s="14" t="s">
        <v>508</v>
      </c>
      <c r="D216" s="14" t="s">
        <v>119</v>
      </c>
      <c r="E216" s="5">
        <f>SUMIF('Détails Commandes'!$A:$A,Commandes!$A216,'Détails Commandes'!E:E)</f>
        <v>59.8</v>
      </c>
      <c r="F216" s="5">
        <f>SUMIF('Détails Commandes'!$A:$A,Commandes!$A216,'Détails Commandes'!F:F)</f>
        <v>71.759999999999991</v>
      </c>
      <c r="G216" s="5">
        <f>SUMIF('Détails Commandes'!$A:$A,Commandes!$A216,'Détails Commandes'!G:G)</f>
        <v>36.1</v>
      </c>
      <c r="H216" s="6">
        <f t="shared" si="3"/>
        <v>23.699999999999996</v>
      </c>
      <c r="I216" s="7" t="str" cm="1">
        <f t="array" aca="1" ref="I216" ca="1">_xlfn.IFS(D216="annulée","Annulée",NETWORKDAYS(B216,TODAY())&gt;VLOOKUP($D216,Délais!$A:$B,2,FALSE),"Retard",TRUE,"OK")</f>
        <v>Retard</v>
      </c>
    </row>
    <row r="217" spans="1:9" x14ac:dyDescent="0.2">
      <c r="A217" t="s">
        <v>1308</v>
      </c>
      <c r="B217" s="12">
        <v>45906</v>
      </c>
      <c r="C217" s="14" t="s">
        <v>488</v>
      </c>
      <c r="D217" s="14" t="s">
        <v>118</v>
      </c>
      <c r="E217" s="5">
        <f>SUMIF('Détails Commandes'!$A:$A,Commandes!$A217,'Détails Commandes'!E:E)</f>
        <v>181.32999999999998</v>
      </c>
      <c r="F217" s="5">
        <f>SUMIF('Détails Commandes'!$A:$A,Commandes!$A217,'Détails Commandes'!F:F)</f>
        <v>209.34115</v>
      </c>
      <c r="G217" s="5">
        <f>SUMIF('Détails Commandes'!$A:$A,Commandes!$A217,'Détails Commandes'!G:G)</f>
        <v>150.97</v>
      </c>
      <c r="H217" s="6">
        <f t="shared" si="3"/>
        <v>30.359999999999985</v>
      </c>
      <c r="I217" s="7" t="str" cm="1">
        <f t="array" aca="1" ref="I217" ca="1">_xlfn.IFS(D217="annulée","Annulée",NETWORKDAYS(B217,TODAY())&gt;VLOOKUP($D217,Délais!$A:$B,2,FALSE),"Retard",TRUE,"OK")</f>
        <v>Retard</v>
      </c>
    </row>
    <row r="218" spans="1:9" x14ac:dyDescent="0.2">
      <c r="A218" t="s">
        <v>1309</v>
      </c>
      <c r="B218" s="12">
        <v>45912</v>
      </c>
      <c r="C218" s="14" t="s">
        <v>548</v>
      </c>
      <c r="D218" s="14" t="s">
        <v>119</v>
      </c>
      <c r="E218" s="5">
        <f>SUMIF('Détails Commandes'!$A:$A,Commandes!$A218,'Détails Commandes'!E:E)</f>
        <v>26.52</v>
      </c>
      <c r="F218" s="5">
        <f>SUMIF('Détails Commandes'!$A:$A,Commandes!$A218,'Détails Commandes'!F:F)</f>
        <v>27.978599999999997</v>
      </c>
      <c r="G218" s="5">
        <f>SUMIF('Détails Commandes'!$A:$A,Commandes!$A218,'Détails Commandes'!G:G)</f>
        <v>16.14</v>
      </c>
      <c r="H218" s="6">
        <f t="shared" si="3"/>
        <v>10.379999999999999</v>
      </c>
      <c r="I218" s="7" t="str" cm="1">
        <f t="array" aca="1" ref="I218" ca="1">_xlfn.IFS(D218="annulée","Annulée",NETWORKDAYS(B218,TODAY())&gt;VLOOKUP($D218,Délais!$A:$B,2,FALSE),"Retard",TRUE,"OK")</f>
        <v>Retard</v>
      </c>
    </row>
    <row r="219" spans="1:9" x14ac:dyDescent="0.2">
      <c r="A219" t="s">
        <v>1310</v>
      </c>
      <c r="B219" s="12">
        <v>45920</v>
      </c>
      <c r="C219" s="14" t="s">
        <v>360</v>
      </c>
      <c r="D219" s="14" t="s">
        <v>119</v>
      </c>
      <c r="E219" s="5">
        <f>SUMIF('Détails Commandes'!$A:$A,Commandes!$A219,'Détails Commandes'!E:E)</f>
        <v>53.5</v>
      </c>
      <c r="F219" s="5">
        <f>SUMIF('Détails Commandes'!$A:$A,Commandes!$A219,'Détails Commandes'!F:F)</f>
        <v>55.592500000000001</v>
      </c>
      <c r="G219" s="5">
        <f>SUMIF('Détails Commandes'!$A:$A,Commandes!$A219,'Détails Commandes'!G:G)</f>
        <v>36.160000000000004</v>
      </c>
      <c r="H219" s="6">
        <f t="shared" si="3"/>
        <v>17.339999999999996</v>
      </c>
      <c r="I219" s="7" t="str" cm="1">
        <f t="array" aca="1" ref="I219" ca="1">_xlfn.IFS(D219="annulée","Annulée",NETWORKDAYS(B219,TODAY())&gt;VLOOKUP($D219,Délais!$A:$B,2,FALSE),"Retard",TRUE,"OK")</f>
        <v>Retard</v>
      </c>
    </row>
    <row r="220" spans="1:9" x14ac:dyDescent="0.2">
      <c r="A220" t="s">
        <v>1311</v>
      </c>
      <c r="B220" s="12">
        <v>45923</v>
      </c>
      <c r="C220" s="14" t="s">
        <v>528</v>
      </c>
      <c r="D220" s="14" t="s">
        <v>117</v>
      </c>
      <c r="E220" s="5">
        <f>SUMIF('Détails Commandes'!$A:$A,Commandes!$A220,'Détails Commandes'!E:E)</f>
        <v>803.59</v>
      </c>
      <c r="F220" s="5">
        <f>SUMIF('Détails Commandes'!$A:$A,Commandes!$A220,'Détails Commandes'!F:F)</f>
        <v>922.74955</v>
      </c>
      <c r="G220" s="5">
        <f>SUMIF('Détails Commandes'!$A:$A,Commandes!$A220,'Détails Commandes'!G:G)</f>
        <v>613.83999999999992</v>
      </c>
      <c r="H220" s="6">
        <f t="shared" si="3"/>
        <v>189.75000000000011</v>
      </c>
      <c r="I220" s="7" t="str" cm="1">
        <f t="array" aca="1" ref="I220" ca="1">_xlfn.IFS(D220="annulée","Annulée",NETWORKDAYS(B220,TODAY())&gt;VLOOKUP($D220,Délais!$A:$B,2,FALSE),"Retard",TRUE,"OK")</f>
        <v>Annulée</v>
      </c>
    </row>
    <row r="221" spans="1:9" x14ac:dyDescent="0.2">
      <c r="A221" t="s">
        <v>1312</v>
      </c>
      <c r="B221" s="12">
        <v>45915</v>
      </c>
      <c r="C221" s="14" t="s">
        <v>784</v>
      </c>
      <c r="D221" s="14" t="s">
        <v>118</v>
      </c>
      <c r="E221" s="5">
        <f>SUMIF('Détails Commandes'!$A:$A,Commandes!$A221,'Détails Commandes'!E:E)</f>
        <v>237.6</v>
      </c>
      <c r="F221" s="5">
        <f>SUMIF('Détails Commandes'!$A:$A,Commandes!$A221,'Détails Commandes'!F:F)</f>
        <v>274.327</v>
      </c>
      <c r="G221" s="5">
        <f>SUMIF('Détails Commandes'!$A:$A,Commandes!$A221,'Détails Commandes'!G:G)</f>
        <v>182.76999999999998</v>
      </c>
      <c r="H221" s="6">
        <f t="shared" si="3"/>
        <v>54.830000000000013</v>
      </c>
      <c r="I221" s="7" t="str" cm="1">
        <f t="array" aca="1" ref="I221" ca="1">_xlfn.IFS(D221="annulée","Annulée",NETWORKDAYS(B221,TODAY())&gt;VLOOKUP($D221,Délais!$A:$B,2,FALSE),"Retard",TRUE,"OK")</f>
        <v>Retard</v>
      </c>
    </row>
    <row r="222" spans="1:9" x14ac:dyDescent="0.2">
      <c r="A222" t="s">
        <v>1313</v>
      </c>
      <c r="B222" s="12">
        <v>45916</v>
      </c>
      <c r="C222" s="14" t="s">
        <v>608</v>
      </c>
      <c r="D222" s="14" t="s">
        <v>119</v>
      </c>
      <c r="E222" s="5">
        <f>SUMIF('Détails Commandes'!$A:$A,Commandes!$A222,'Détails Commandes'!E:E)</f>
        <v>234.11</v>
      </c>
      <c r="F222" s="5">
        <f>SUMIF('Détails Commandes'!$A:$A,Commandes!$A222,'Détails Commandes'!F:F)</f>
        <v>267.83730000000003</v>
      </c>
      <c r="G222" s="5">
        <f>SUMIF('Détails Commandes'!$A:$A,Commandes!$A222,'Détails Commandes'!G:G)</f>
        <v>197.79999999999998</v>
      </c>
      <c r="H222" s="6">
        <f t="shared" si="3"/>
        <v>36.310000000000031</v>
      </c>
      <c r="I222" s="7" t="str" cm="1">
        <f t="array" aca="1" ref="I222" ca="1">_xlfn.IFS(D222="annulée","Annulée",NETWORKDAYS(B222,TODAY())&gt;VLOOKUP($D222,Délais!$A:$B,2,FALSE),"Retard",TRUE,"OK")</f>
        <v>Retard</v>
      </c>
    </row>
    <row r="223" spans="1:9" x14ac:dyDescent="0.2">
      <c r="A223" t="s">
        <v>1314</v>
      </c>
      <c r="B223" s="12">
        <v>45918</v>
      </c>
      <c r="C223" s="14" t="s">
        <v>784</v>
      </c>
      <c r="D223" s="14" t="s">
        <v>118</v>
      </c>
      <c r="E223" s="5">
        <f>SUMIF('Détails Commandes'!$A:$A,Commandes!$A223,'Détails Commandes'!E:E)</f>
        <v>207.08</v>
      </c>
      <c r="F223" s="5">
        <f>SUMIF('Détails Commandes'!$A:$A,Commandes!$A223,'Détails Commandes'!F:F)</f>
        <v>248.49600000000001</v>
      </c>
      <c r="G223" s="5">
        <f>SUMIF('Détails Commandes'!$A:$A,Commandes!$A223,'Détails Commandes'!G:G)</f>
        <v>165.52</v>
      </c>
      <c r="H223" s="6">
        <f t="shared" si="3"/>
        <v>41.56</v>
      </c>
      <c r="I223" s="7" t="str" cm="1">
        <f t="array" aca="1" ref="I223" ca="1">_xlfn.IFS(D223="annulée","Annulée",NETWORKDAYS(B223,TODAY())&gt;VLOOKUP($D223,Délais!$A:$B,2,FALSE),"Retard",TRUE,"OK")</f>
        <v>Retard</v>
      </c>
    </row>
    <row r="224" spans="1:9" x14ac:dyDescent="0.2">
      <c r="A224" t="s">
        <v>1315</v>
      </c>
      <c r="B224" s="12">
        <v>45913</v>
      </c>
      <c r="C224" s="14" t="s">
        <v>1042</v>
      </c>
      <c r="D224" s="14" t="s">
        <v>117</v>
      </c>
      <c r="E224" s="5">
        <f>SUMIF('Détails Commandes'!$A:$A,Commandes!$A224,'Détails Commandes'!E:E)</f>
        <v>131.63</v>
      </c>
      <c r="F224" s="5">
        <f>SUMIF('Détails Commandes'!$A:$A,Commandes!$A224,'Détails Commandes'!F:F)</f>
        <v>147.0455</v>
      </c>
      <c r="G224" s="5">
        <f>SUMIF('Détails Commandes'!$A:$A,Commandes!$A224,'Détails Commandes'!G:G)</f>
        <v>98.78</v>
      </c>
      <c r="H224" s="6">
        <f t="shared" si="3"/>
        <v>32.849999999999994</v>
      </c>
      <c r="I224" s="7" t="str" cm="1">
        <f t="array" aca="1" ref="I224" ca="1">_xlfn.IFS(D224="annulée","Annulée",NETWORKDAYS(B224,TODAY())&gt;VLOOKUP($D224,Délais!$A:$B,2,FALSE),"Retard",TRUE,"OK")</f>
        <v>Annulée</v>
      </c>
    </row>
    <row r="225" spans="1:9" x14ac:dyDescent="0.2">
      <c r="A225" t="s">
        <v>1316</v>
      </c>
      <c r="B225" s="12">
        <v>45909</v>
      </c>
      <c r="C225" s="14" t="s">
        <v>800</v>
      </c>
      <c r="D225" s="14" t="s">
        <v>120</v>
      </c>
      <c r="E225" s="5">
        <f>SUMIF('Détails Commandes'!$A:$A,Commandes!$A225,'Détails Commandes'!E:E)</f>
        <v>629.37</v>
      </c>
      <c r="F225" s="5">
        <f>SUMIF('Détails Commandes'!$A:$A,Commandes!$A225,'Détails Commandes'!F:F)</f>
        <v>755.24400000000003</v>
      </c>
      <c r="G225" s="5">
        <f>SUMIF('Détails Commandes'!$A:$A,Commandes!$A225,'Détails Commandes'!G:G)</f>
        <v>512.87</v>
      </c>
      <c r="H225" s="6">
        <f t="shared" si="3"/>
        <v>116.5</v>
      </c>
      <c r="I225" s="7" t="str" cm="1">
        <f t="array" aca="1" ref="I225" ca="1">_xlfn.IFS(D225="annulée","Annulée",NETWORKDAYS(B225,TODAY())&gt;VLOOKUP($D225,Délais!$A:$B,2,FALSE),"Retard",TRUE,"OK")</f>
        <v>Retard</v>
      </c>
    </row>
    <row r="226" spans="1:9" x14ac:dyDescent="0.2">
      <c r="A226" t="s">
        <v>1317</v>
      </c>
      <c r="B226" s="12">
        <v>45909</v>
      </c>
      <c r="C226" s="14" t="s">
        <v>760</v>
      </c>
      <c r="D226" s="14" t="s">
        <v>120</v>
      </c>
      <c r="E226" s="5">
        <f>SUMIF('Détails Commandes'!$A:$A,Commandes!$A226,'Détails Commandes'!E:E)</f>
        <v>243.82</v>
      </c>
      <c r="F226" s="5">
        <f>SUMIF('Détails Commandes'!$A:$A,Commandes!$A226,'Détails Commandes'!F:F)</f>
        <v>275.56100000000004</v>
      </c>
      <c r="G226" s="5">
        <f>SUMIF('Détails Commandes'!$A:$A,Commandes!$A226,'Détails Commandes'!G:G)</f>
        <v>183.53</v>
      </c>
      <c r="H226" s="6">
        <f t="shared" si="3"/>
        <v>60.289999999999992</v>
      </c>
      <c r="I226" s="7" t="str" cm="1">
        <f t="array" aca="1" ref="I226" ca="1">_xlfn.IFS(D226="annulée","Annulée",NETWORKDAYS(B226,TODAY())&gt;VLOOKUP($D226,Délais!$A:$B,2,FALSE),"Retard",TRUE,"OK")</f>
        <v>Retard</v>
      </c>
    </row>
    <row r="227" spans="1:9" x14ac:dyDescent="0.2">
      <c r="A227" t="s">
        <v>1318</v>
      </c>
      <c r="B227" s="12">
        <v>45907</v>
      </c>
      <c r="C227" s="14" t="s">
        <v>950</v>
      </c>
      <c r="D227" s="14" t="s">
        <v>119</v>
      </c>
      <c r="E227" s="5">
        <f>SUMIF('Détails Commandes'!$A:$A,Commandes!$A227,'Détails Commandes'!E:E)</f>
        <v>255.89999999999998</v>
      </c>
      <c r="F227" s="5">
        <f>SUMIF('Détails Commandes'!$A:$A,Commandes!$A227,'Détails Commandes'!F:F)</f>
        <v>300.19829999999996</v>
      </c>
      <c r="G227" s="5">
        <f>SUMIF('Détails Commandes'!$A:$A,Commandes!$A227,'Détails Commandes'!G:G)</f>
        <v>156.44</v>
      </c>
      <c r="H227" s="6">
        <f t="shared" si="3"/>
        <v>99.45999999999998</v>
      </c>
      <c r="I227" s="7" t="str" cm="1">
        <f t="array" aca="1" ref="I227" ca="1">_xlfn.IFS(D227="annulée","Annulée",NETWORKDAYS(B227,TODAY())&gt;VLOOKUP($D227,Délais!$A:$B,2,FALSE),"Retard",TRUE,"OK")</f>
        <v>Retard</v>
      </c>
    </row>
    <row r="228" spans="1:9" x14ac:dyDescent="0.2">
      <c r="A228" t="s">
        <v>1319</v>
      </c>
      <c r="B228" s="12">
        <v>45911</v>
      </c>
      <c r="C228" s="14" t="s">
        <v>492</v>
      </c>
      <c r="D228" s="14" t="s">
        <v>118</v>
      </c>
      <c r="E228" s="5">
        <f>SUMIF('Détails Commandes'!$A:$A,Commandes!$A228,'Détails Commandes'!E:E)</f>
        <v>33.56</v>
      </c>
      <c r="F228" s="5">
        <f>SUMIF('Détails Commandes'!$A:$A,Commandes!$A228,'Détails Commandes'!F:F)</f>
        <v>34.264760000000003</v>
      </c>
      <c r="G228" s="5">
        <f>SUMIF('Détails Commandes'!$A:$A,Commandes!$A228,'Détails Commandes'!G:G)</f>
        <v>19.239999999999998</v>
      </c>
      <c r="H228" s="6">
        <f t="shared" si="3"/>
        <v>14.320000000000004</v>
      </c>
      <c r="I228" s="7" t="str" cm="1">
        <f t="array" aca="1" ref="I228" ca="1">_xlfn.IFS(D228="annulée","Annulée",NETWORKDAYS(B228,TODAY())&gt;VLOOKUP($D228,Délais!$A:$B,2,FALSE),"Retard",TRUE,"OK")</f>
        <v>Retard</v>
      </c>
    </row>
    <row r="229" spans="1:9" x14ac:dyDescent="0.2">
      <c r="A229" t="s">
        <v>1320</v>
      </c>
      <c r="B229" s="12">
        <v>45922</v>
      </c>
      <c r="C229" s="14" t="s">
        <v>340</v>
      </c>
      <c r="D229" s="14" t="s">
        <v>119</v>
      </c>
      <c r="E229" s="5">
        <f>SUMIF('Détails Commandes'!$A:$A,Commandes!$A229,'Détails Commandes'!E:E)</f>
        <v>328.56</v>
      </c>
      <c r="F229" s="5">
        <f>SUMIF('Détails Commandes'!$A:$A,Commandes!$A229,'Détails Commandes'!F:F)</f>
        <v>389.31589999999994</v>
      </c>
      <c r="G229" s="5">
        <f>SUMIF('Détails Commandes'!$A:$A,Commandes!$A229,'Détails Commandes'!G:G)</f>
        <v>275.04999999999995</v>
      </c>
      <c r="H229" s="6">
        <f t="shared" si="3"/>
        <v>53.510000000000048</v>
      </c>
      <c r="I229" s="7" t="str" cm="1">
        <f t="array" aca="1" ref="I229" ca="1">_xlfn.IFS(D229="annulée","Annulée",NETWORKDAYS(B229,TODAY())&gt;VLOOKUP($D229,Délais!$A:$B,2,FALSE),"Retard",TRUE,"OK")</f>
        <v>Retard</v>
      </c>
    </row>
    <row r="230" spans="1:9" x14ac:dyDescent="0.2">
      <c r="A230" t="s">
        <v>1321</v>
      </c>
      <c r="B230" s="12">
        <v>45932</v>
      </c>
      <c r="C230" s="14" t="s">
        <v>392</v>
      </c>
      <c r="D230" s="14" t="s">
        <v>120</v>
      </c>
      <c r="E230" s="5">
        <f>SUMIF('Détails Commandes'!$A:$A,Commandes!$A230,'Détails Commandes'!E:E)</f>
        <v>24.53</v>
      </c>
      <c r="F230" s="5">
        <f>SUMIF('Détails Commandes'!$A:$A,Commandes!$A230,'Détails Commandes'!F:F)</f>
        <v>25.879149999999999</v>
      </c>
      <c r="G230" s="5">
        <f>SUMIF('Détails Commandes'!$A:$A,Commandes!$A230,'Détails Commandes'!G:G)</f>
        <v>17.75</v>
      </c>
      <c r="H230" s="6">
        <f t="shared" si="3"/>
        <v>6.7800000000000011</v>
      </c>
      <c r="I230" s="7" t="str" cm="1">
        <f t="array" aca="1" ref="I230" ca="1">_xlfn.IFS(D230="annulée","Annulée",NETWORKDAYS(B230,TODAY())&gt;VLOOKUP($D230,Délais!$A:$B,2,FALSE),"Retard",TRUE,"OK")</f>
        <v>OK</v>
      </c>
    </row>
    <row r="231" spans="1:9" x14ac:dyDescent="0.2">
      <c r="A231" t="s">
        <v>1322</v>
      </c>
      <c r="B231" s="12">
        <v>45909</v>
      </c>
      <c r="C231" s="14" t="s">
        <v>316</v>
      </c>
      <c r="D231" s="14" t="s">
        <v>117</v>
      </c>
      <c r="E231" s="5">
        <f>SUMIF('Détails Commandes'!$A:$A,Commandes!$A231,'Détails Commandes'!E:E)</f>
        <v>128.76999999999998</v>
      </c>
      <c r="F231" s="5">
        <f>SUMIF('Détails Commandes'!$A:$A,Commandes!$A231,'Détails Commandes'!F:F)</f>
        <v>148.96179999999998</v>
      </c>
      <c r="G231" s="5">
        <f>SUMIF('Détails Commandes'!$A:$A,Commandes!$A231,'Détails Commandes'!G:G)</f>
        <v>91.949999999999989</v>
      </c>
      <c r="H231" s="6">
        <f t="shared" si="3"/>
        <v>36.819999999999993</v>
      </c>
      <c r="I231" s="7" t="str" cm="1">
        <f t="array" aca="1" ref="I231" ca="1">_xlfn.IFS(D231="annulée","Annulée",NETWORKDAYS(B231,TODAY())&gt;VLOOKUP($D231,Délais!$A:$B,2,FALSE),"Retard",TRUE,"OK")</f>
        <v>Annulée</v>
      </c>
    </row>
    <row r="232" spans="1:9" x14ac:dyDescent="0.2">
      <c r="A232" t="s">
        <v>1323</v>
      </c>
      <c r="B232" s="12">
        <v>45901</v>
      </c>
      <c r="C232" s="14" t="s">
        <v>576</v>
      </c>
      <c r="D232" s="14" t="s">
        <v>119</v>
      </c>
      <c r="E232" s="5">
        <f>SUMIF('Détails Commandes'!$A:$A,Commandes!$A232,'Détails Commandes'!E:E)</f>
        <v>63.34</v>
      </c>
      <c r="F232" s="5">
        <f>SUMIF('Détails Commandes'!$A:$A,Commandes!$A232,'Détails Commandes'!F:F)</f>
        <v>66.69314</v>
      </c>
      <c r="G232" s="5">
        <f>SUMIF('Détails Commandes'!$A:$A,Commandes!$A232,'Détails Commandes'!G:G)</f>
        <v>48.23</v>
      </c>
      <c r="H232" s="6">
        <f t="shared" si="3"/>
        <v>15.110000000000007</v>
      </c>
      <c r="I232" s="7" t="str" cm="1">
        <f t="array" aca="1" ref="I232" ca="1">_xlfn.IFS(D232="annulée","Annulée",NETWORKDAYS(B232,TODAY())&gt;VLOOKUP($D232,Délais!$A:$B,2,FALSE),"Retard",TRUE,"OK")</f>
        <v>Retard</v>
      </c>
    </row>
    <row r="233" spans="1:9" x14ac:dyDescent="0.2">
      <c r="A233" t="s">
        <v>1324</v>
      </c>
      <c r="B233" s="12">
        <v>45904</v>
      </c>
      <c r="C233" s="14" t="s">
        <v>412</v>
      </c>
      <c r="D233" s="14" t="s">
        <v>119</v>
      </c>
      <c r="E233" s="5">
        <f>SUMIF('Détails Commandes'!$A:$A,Commandes!$A233,'Détails Commandes'!E:E)</f>
        <v>626.39</v>
      </c>
      <c r="F233" s="5">
        <f>SUMIF('Détails Commandes'!$A:$A,Commandes!$A233,'Détails Commandes'!F:F)</f>
        <v>750.89660000000003</v>
      </c>
      <c r="G233" s="5">
        <f>SUMIF('Détails Commandes'!$A:$A,Commandes!$A233,'Détails Commandes'!G:G)</f>
        <v>408.52</v>
      </c>
      <c r="H233" s="6">
        <f t="shared" si="3"/>
        <v>217.87</v>
      </c>
      <c r="I233" s="7" t="str" cm="1">
        <f t="array" aca="1" ref="I233" ca="1">_xlfn.IFS(D233="annulée","Annulée",NETWORKDAYS(B233,TODAY())&gt;VLOOKUP($D233,Délais!$A:$B,2,FALSE),"Retard",TRUE,"OK")</f>
        <v>Retard</v>
      </c>
    </row>
    <row r="234" spans="1:9" x14ac:dyDescent="0.2">
      <c r="A234" t="s">
        <v>1325</v>
      </c>
      <c r="B234" s="12">
        <v>45928</v>
      </c>
      <c r="C234" s="14" t="s">
        <v>528</v>
      </c>
      <c r="D234" s="14" t="s">
        <v>120</v>
      </c>
      <c r="E234" s="5">
        <f>SUMIF('Détails Commandes'!$A:$A,Commandes!$A234,'Détails Commandes'!E:E)</f>
        <v>137.24</v>
      </c>
      <c r="F234" s="5">
        <f>SUMIF('Détails Commandes'!$A:$A,Commandes!$A234,'Détails Commandes'!F:F)</f>
        <v>143.77500000000001</v>
      </c>
      <c r="G234" s="5">
        <f>SUMIF('Détails Commandes'!$A:$A,Commandes!$A234,'Détails Commandes'!G:G)</f>
        <v>94.25</v>
      </c>
      <c r="H234" s="6">
        <f t="shared" si="3"/>
        <v>42.990000000000009</v>
      </c>
      <c r="I234" s="7" t="str" cm="1">
        <f t="array" aca="1" ref="I234" ca="1">_xlfn.IFS(D234="annulée","Annulée",NETWORKDAYS(B234,TODAY())&gt;VLOOKUP($D234,Délais!$A:$B,2,FALSE),"Retard",TRUE,"OK")</f>
        <v>OK</v>
      </c>
    </row>
    <row r="235" spans="1:9" x14ac:dyDescent="0.2">
      <c r="A235" t="s">
        <v>1326</v>
      </c>
      <c r="B235" s="12">
        <v>45927</v>
      </c>
      <c r="C235" s="14" t="s">
        <v>676</v>
      </c>
      <c r="D235" s="14" t="s">
        <v>117</v>
      </c>
      <c r="E235" s="5">
        <f>SUMIF('Détails Commandes'!$A:$A,Commandes!$A235,'Détails Commandes'!E:E)</f>
        <v>589.09</v>
      </c>
      <c r="F235" s="5">
        <f>SUMIF('Détails Commandes'!$A:$A,Commandes!$A235,'Détails Commandes'!F:F)</f>
        <v>698.89674999999988</v>
      </c>
      <c r="G235" s="5">
        <f>SUMIF('Détails Commandes'!$A:$A,Commandes!$A235,'Détails Commandes'!G:G)</f>
        <v>494.76</v>
      </c>
      <c r="H235" s="6">
        <f t="shared" si="3"/>
        <v>94.330000000000041</v>
      </c>
      <c r="I235" s="7" t="str" cm="1">
        <f t="array" aca="1" ref="I235" ca="1">_xlfn.IFS(D235="annulée","Annulée",NETWORKDAYS(B235,TODAY())&gt;VLOOKUP($D235,Délais!$A:$B,2,FALSE),"Retard",TRUE,"OK")</f>
        <v>Annulée</v>
      </c>
    </row>
    <row r="236" spans="1:9" x14ac:dyDescent="0.2">
      <c r="A236" t="s">
        <v>1327</v>
      </c>
      <c r="B236" s="12">
        <v>45921</v>
      </c>
      <c r="C236" s="14" t="s">
        <v>871</v>
      </c>
      <c r="D236" s="14" t="s">
        <v>118</v>
      </c>
      <c r="E236" s="5">
        <f>SUMIF('Détails Commandes'!$A:$A,Commandes!$A236,'Détails Commandes'!E:E)</f>
        <v>48.06</v>
      </c>
      <c r="F236" s="5">
        <f>SUMIF('Détails Commandes'!$A:$A,Commandes!$A236,'Détails Commandes'!F:F)</f>
        <v>55.444800000000001</v>
      </c>
      <c r="G236" s="5">
        <f>SUMIF('Détails Commandes'!$A:$A,Commandes!$A236,'Détails Commandes'!G:G)</f>
        <v>38.879999999999995</v>
      </c>
      <c r="H236" s="6">
        <f t="shared" si="3"/>
        <v>9.1800000000000068</v>
      </c>
      <c r="I236" s="7" t="str" cm="1">
        <f t="array" aca="1" ref="I236" ca="1">_xlfn.IFS(D236="annulée","Annulée",NETWORKDAYS(B236,TODAY())&gt;VLOOKUP($D236,Délais!$A:$B,2,FALSE),"Retard",TRUE,"OK")</f>
        <v>Retard</v>
      </c>
    </row>
    <row r="237" spans="1:9" x14ac:dyDescent="0.2">
      <c r="A237" t="s">
        <v>1328</v>
      </c>
      <c r="B237" s="12">
        <v>45927</v>
      </c>
      <c r="C237" s="14" t="s">
        <v>756</v>
      </c>
      <c r="D237" s="14" t="s">
        <v>117</v>
      </c>
      <c r="E237" s="5">
        <f>SUMIF('Détails Commandes'!$A:$A,Commandes!$A237,'Détails Commandes'!E:E)</f>
        <v>419.89</v>
      </c>
      <c r="F237" s="5">
        <f>SUMIF('Détails Commandes'!$A:$A,Commandes!$A237,'Détails Commandes'!F:F)</f>
        <v>502.5760499999999</v>
      </c>
      <c r="G237" s="5">
        <f>SUMIF('Détails Commandes'!$A:$A,Commandes!$A237,'Détails Commandes'!G:G)</f>
        <v>280.75</v>
      </c>
      <c r="H237" s="6">
        <f t="shared" si="3"/>
        <v>139.13999999999999</v>
      </c>
      <c r="I237" s="7" t="str" cm="1">
        <f t="array" aca="1" ref="I237" ca="1">_xlfn.IFS(D237="annulée","Annulée",NETWORKDAYS(B237,TODAY())&gt;VLOOKUP($D237,Délais!$A:$B,2,FALSE),"Retard",TRUE,"OK")</f>
        <v>Annulée</v>
      </c>
    </row>
    <row r="238" spans="1:9" x14ac:dyDescent="0.2">
      <c r="A238" t="s">
        <v>1329</v>
      </c>
      <c r="B238" s="12">
        <v>45931</v>
      </c>
      <c r="C238" s="14" t="s">
        <v>472</v>
      </c>
      <c r="D238" s="14" t="s">
        <v>119</v>
      </c>
      <c r="E238" s="5">
        <f>SUMIF('Détails Commandes'!$A:$A,Commandes!$A238,'Détails Commandes'!E:E)</f>
        <v>279.76</v>
      </c>
      <c r="F238" s="5">
        <f>SUMIF('Détails Commandes'!$A:$A,Commandes!$A238,'Détails Commandes'!F:F)</f>
        <v>332.40019999999998</v>
      </c>
      <c r="G238" s="5">
        <f>SUMIF('Détails Commandes'!$A:$A,Commandes!$A238,'Détails Commandes'!G:G)</f>
        <v>208.64</v>
      </c>
      <c r="H238" s="6">
        <f t="shared" si="3"/>
        <v>71.12</v>
      </c>
      <c r="I238" s="7" t="str" cm="1">
        <f t="array" aca="1" ref="I238" ca="1">_xlfn.IFS(D238="annulée","Annulée",NETWORKDAYS(B238,TODAY())&gt;VLOOKUP($D238,Délais!$A:$B,2,FALSE),"Retard",TRUE,"OK")</f>
        <v>Retard</v>
      </c>
    </row>
    <row r="239" spans="1:9" x14ac:dyDescent="0.2">
      <c r="A239" t="s">
        <v>1330</v>
      </c>
      <c r="B239" s="12">
        <v>45904</v>
      </c>
      <c r="C239" s="14" t="s">
        <v>724</v>
      </c>
      <c r="D239" s="14" t="s">
        <v>120</v>
      </c>
      <c r="E239" s="5">
        <f>SUMIF('Détails Commandes'!$A:$A,Commandes!$A239,'Détails Commandes'!E:E)</f>
        <v>616.83000000000004</v>
      </c>
      <c r="F239" s="5">
        <f>SUMIF('Détails Commandes'!$A:$A,Commandes!$A239,'Détails Commandes'!F:F)</f>
        <v>731.29276000000004</v>
      </c>
      <c r="G239" s="5">
        <f>SUMIF('Détails Commandes'!$A:$A,Commandes!$A239,'Détails Commandes'!G:G)</f>
        <v>452.28000000000003</v>
      </c>
      <c r="H239" s="6">
        <f t="shared" si="3"/>
        <v>164.55</v>
      </c>
      <c r="I239" s="7" t="str" cm="1">
        <f t="array" aca="1" ref="I239" ca="1">_xlfn.IFS(D239="annulée","Annulée",NETWORKDAYS(B239,TODAY())&gt;VLOOKUP($D239,Délais!$A:$B,2,FALSE),"Retard",TRUE,"OK")</f>
        <v>Retard</v>
      </c>
    </row>
    <row r="240" spans="1:9" x14ac:dyDescent="0.2">
      <c r="A240" t="s">
        <v>1331</v>
      </c>
      <c r="B240" s="12">
        <v>45909</v>
      </c>
      <c r="C240" s="14" t="s">
        <v>990</v>
      </c>
      <c r="D240" s="14" t="s">
        <v>119</v>
      </c>
      <c r="E240" s="5">
        <f>SUMIF('Détails Commandes'!$A:$A,Commandes!$A240,'Détails Commandes'!E:E)</f>
        <v>157.74</v>
      </c>
      <c r="F240" s="5">
        <f>SUMIF('Détails Commandes'!$A:$A,Commandes!$A240,'Détails Commandes'!F:F)</f>
        <v>174.28629999999998</v>
      </c>
      <c r="G240" s="5">
        <f>SUMIF('Détails Commandes'!$A:$A,Commandes!$A240,'Détails Commandes'!G:G)</f>
        <v>113.3</v>
      </c>
      <c r="H240" s="6">
        <f t="shared" si="3"/>
        <v>44.440000000000012</v>
      </c>
      <c r="I240" s="7" t="str" cm="1">
        <f t="array" aca="1" ref="I240" ca="1">_xlfn.IFS(D240="annulée","Annulée",NETWORKDAYS(B240,TODAY())&gt;VLOOKUP($D240,Délais!$A:$B,2,FALSE),"Retard",TRUE,"OK")</f>
        <v>Retard</v>
      </c>
    </row>
    <row r="241" spans="1:9" x14ac:dyDescent="0.2">
      <c r="A241" t="s">
        <v>1332</v>
      </c>
      <c r="B241" s="12">
        <v>45920</v>
      </c>
      <c r="C241" s="14" t="s">
        <v>664</v>
      </c>
      <c r="D241" s="14" t="s">
        <v>117</v>
      </c>
      <c r="E241" s="5">
        <f>SUMIF('Détails Commandes'!$A:$A,Commandes!$A241,'Détails Commandes'!E:E)</f>
        <v>670.4899999999999</v>
      </c>
      <c r="F241" s="5">
        <f>SUMIF('Détails Commandes'!$A:$A,Commandes!$A241,'Détails Commandes'!F:F)</f>
        <v>796.39355999999987</v>
      </c>
      <c r="G241" s="5">
        <f>SUMIF('Détails Commandes'!$A:$A,Commandes!$A241,'Détails Commandes'!G:G)</f>
        <v>549.18000000000006</v>
      </c>
      <c r="H241" s="6">
        <f t="shared" si="3"/>
        <v>121.30999999999983</v>
      </c>
      <c r="I241" s="7" t="str" cm="1">
        <f t="array" aca="1" ref="I241" ca="1">_xlfn.IFS(D241="annulée","Annulée",NETWORKDAYS(B241,TODAY())&gt;VLOOKUP($D241,Délais!$A:$B,2,FALSE),"Retard",TRUE,"OK")</f>
        <v>Annulée</v>
      </c>
    </row>
    <row r="242" spans="1:9" x14ac:dyDescent="0.2">
      <c r="A242" t="s">
        <v>1333</v>
      </c>
      <c r="B242" s="12">
        <v>45929</v>
      </c>
      <c r="C242" s="14" t="s">
        <v>832</v>
      </c>
      <c r="D242" s="14" t="s">
        <v>117</v>
      </c>
      <c r="E242" s="5">
        <f>SUMIF('Détails Commandes'!$A:$A,Commandes!$A242,'Détails Commandes'!E:E)</f>
        <v>235.73</v>
      </c>
      <c r="F242" s="5">
        <f>SUMIF('Détails Commandes'!$A:$A,Commandes!$A242,'Détails Commandes'!F:F)</f>
        <v>256.85140000000001</v>
      </c>
      <c r="G242" s="5">
        <f>SUMIF('Détails Commandes'!$A:$A,Commandes!$A242,'Détails Commandes'!G:G)</f>
        <v>161.25</v>
      </c>
      <c r="H242" s="6">
        <f t="shared" si="3"/>
        <v>74.47999999999999</v>
      </c>
      <c r="I242" s="7" t="str" cm="1">
        <f t="array" aca="1" ref="I242" ca="1">_xlfn.IFS(D242="annulée","Annulée",NETWORKDAYS(B242,TODAY())&gt;VLOOKUP($D242,Délais!$A:$B,2,FALSE),"Retard",TRUE,"OK")</f>
        <v>Annulée</v>
      </c>
    </row>
    <row r="243" spans="1:9" x14ac:dyDescent="0.2">
      <c r="A243" t="s">
        <v>1334</v>
      </c>
      <c r="B243" s="12">
        <v>45928</v>
      </c>
      <c r="C243" s="14" t="s">
        <v>416</v>
      </c>
      <c r="D243" s="14" t="s">
        <v>117</v>
      </c>
      <c r="E243" s="5">
        <f>SUMIF('Détails Commandes'!$A:$A,Commandes!$A243,'Détails Commandes'!E:E)</f>
        <v>153.96</v>
      </c>
      <c r="F243" s="5">
        <f>SUMIF('Détails Commandes'!$A:$A,Commandes!$A243,'Détails Commandes'!F:F)</f>
        <v>176.6088</v>
      </c>
      <c r="G243" s="5">
        <f>SUMIF('Détails Commandes'!$A:$A,Commandes!$A243,'Détails Commandes'!G:G)</f>
        <v>109.25999999999999</v>
      </c>
      <c r="H243" s="6">
        <f t="shared" si="3"/>
        <v>44.700000000000017</v>
      </c>
      <c r="I243" s="7" t="str" cm="1">
        <f t="array" aca="1" ref="I243" ca="1">_xlfn.IFS(D243="annulée","Annulée",NETWORKDAYS(B243,TODAY())&gt;VLOOKUP($D243,Délais!$A:$B,2,FALSE),"Retard",TRUE,"OK")</f>
        <v>Annulée</v>
      </c>
    </row>
    <row r="244" spans="1:9" x14ac:dyDescent="0.2">
      <c r="A244" t="s">
        <v>1335</v>
      </c>
      <c r="B244" s="12">
        <v>45915</v>
      </c>
      <c r="C244" s="14" t="s">
        <v>950</v>
      </c>
      <c r="D244" s="14" t="s">
        <v>119</v>
      </c>
      <c r="E244" s="5">
        <f>SUMIF('Détails Commandes'!$A:$A,Commandes!$A244,'Détails Commandes'!E:E)</f>
        <v>129.48000000000002</v>
      </c>
      <c r="F244" s="5">
        <f>SUMIF('Détails Commandes'!$A:$A,Commandes!$A244,'Détails Commandes'!F:F)</f>
        <v>147.49525</v>
      </c>
      <c r="G244" s="5">
        <f>SUMIF('Détails Commandes'!$A:$A,Commandes!$A244,'Détails Commandes'!G:G)</f>
        <v>95.84</v>
      </c>
      <c r="H244" s="6">
        <f t="shared" si="3"/>
        <v>33.640000000000015</v>
      </c>
      <c r="I244" s="7" t="str" cm="1">
        <f t="array" aca="1" ref="I244" ca="1">_xlfn.IFS(D244="annulée","Annulée",NETWORKDAYS(B244,TODAY())&gt;VLOOKUP($D244,Délais!$A:$B,2,FALSE),"Retard",TRUE,"OK")</f>
        <v>Retard</v>
      </c>
    </row>
    <row r="245" spans="1:9" x14ac:dyDescent="0.2">
      <c r="A245" t="s">
        <v>1336</v>
      </c>
      <c r="B245" s="12">
        <v>45906</v>
      </c>
      <c r="C245" s="14" t="s">
        <v>994</v>
      </c>
      <c r="D245" s="14" t="s">
        <v>117</v>
      </c>
      <c r="E245" s="5">
        <f>SUMIF('Détails Commandes'!$A:$A,Commandes!$A245,'Détails Commandes'!E:E)</f>
        <v>119</v>
      </c>
      <c r="F245" s="5">
        <f>SUMIF('Détails Commandes'!$A:$A,Commandes!$A245,'Détails Commandes'!F:F)</f>
        <v>125.54499999999999</v>
      </c>
      <c r="G245" s="5">
        <f>SUMIF('Détails Commandes'!$A:$A,Commandes!$A245,'Détails Commandes'!G:G)</f>
        <v>90</v>
      </c>
      <c r="H245" s="6">
        <f t="shared" si="3"/>
        <v>29</v>
      </c>
      <c r="I245" s="7" t="str" cm="1">
        <f t="array" aca="1" ref="I245" ca="1">_xlfn.IFS(D245="annulée","Annulée",NETWORKDAYS(B245,TODAY())&gt;VLOOKUP($D245,Délais!$A:$B,2,FALSE),"Retard",TRUE,"OK")</f>
        <v>Annulée</v>
      </c>
    </row>
    <row r="246" spans="1:9" x14ac:dyDescent="0.2">
      <c r="A246" t="s">
        <v>1337</v>
      </c>
      <c r="B246" s="12">
        <v>45915</v>
      </c>
      <c r="C246" s="14" t="s">
        <v>680</v>
      </c>
      <c r="D246" s="14" t="s">
        <v>120</v>
      </c>
      <c r="E246" s="5">
        <f>SUMIF('Détails Commandes'!$A:$A,Commandes!$A246,'Détails Commandes'!E:E)</f>
        <v>235.22000000000003</v>
      </c>
      <c r="F246" s="5">
        <f>SUMIF('Détails Commandes'!$A:$A,Commandes!$A246,'Détails Commandes'!F:F)</f>
        <v>277.08749999999998</v>
      </c>
      <c r="G246" s="5">
        <f>SUMIF('Détails Commandes'!$A:$A,Commandes!$A246,'Détails Commandes'!G:G)</f>
        <v>143.34</v>
      </c>
      <c r="H246" s="6">
        <f t="shared" si="3"/>
        <v>91.880000000000024</v>
      </c>
      <c r="I246" s="7" t="str" cm="1">
        <f t="array" aca="1" ref="I246" ca="1">_xlfn.IFS(D246="annulée","Annulée",NETWORKDAYS(B246,TODAY())&gt;VLOOKUP($D246,Délais!$A:$B,2,FALSE),"Retard",TRUE,"OK")</f>
        <v>Retard</v>
      </c>
    </row>
    <row r="247" spans="1:9" x14ac:dyDescent="0.2">
      <c r="A247" t="s">
        <v>1338</v>
      </c>
      <c r="B247" s="12">
        <v>45906</v>
      </c>
      <c r="C247" s="14" t="s">
        <v>906</v>
      </c>
      <c r="D247" s="14" t="s">
        <v>120</v>
      </c>
      <c r="E247" s="5">
        <f>SUMIF('Détails Commandes'!$A:$A,Commandes!$A247,'Détails Commandes'!E:E)</f>
        <v>163.6</v>
      </c>
      <c r="F247" s="5">
        <f>SUMIF('Détails Commandes'!$A:$A,Commandes!$A247,'Détails Commandes'!F:F)</f>
        <v>196.32</v>
      </c>
      <c r="G247" s="5">
        <f>SUMIF('Détails Commandes'!$A:$A,Commandes!$A247,'Détails Commandes'!G:G)</f>
        <v>145.35</v>
      </c>
      <c r="H247" s="6">
        <f t="shared" si="3"/>
        <v>18.25</v>
      </c>
      <c r="I247" s="7" t="str" cm="1">
        <f t="array" aca="1" ref="I247" ca="1">_xlfn.IFS(D247="annulée","Annulée",NETWORKDAYS(B247,TODAY())&gt;VLOOKUP($D247,Délais!$A:$B,2,FALSE),"Retard",TRUE,"OK")</f>
        <v>Retard</v>
      </c>
    </row>
    <row r="248" spans="1:9" x14ac:dyDescent="0.2">
      <c r="A248" t="s">
        <v>1339</v>
      </c>
      <c r="B248" s="12">
        <v>45931</v>
      </c>
      <c r="C248" s="14" t="s">
        <v>340</v>
      </c>
      <c r="D248" s="14" t="s">
        <v>119</v>
      </c>
      <c r="E248" s="5">
        <f>SUMIF('Détails Commandes'!$A:$A,Commandes!$A248,'Détails Commandes'!E:E)</f>
        <v>32.26</v>
      </c>
      <c r="F248" s="5">
        <f>SUMIF('Détails Commandes'!$A:$A,Commandes!$A248,'Détails Commandes'!F:F)</f>
        <v>38.711999999999996</v>
      </c>
      <c r="G248" s="5">
        <f>SUMIF('Détails Commandes'!$A:$A,Commandes!$A248,'Détails Commandes'!G:G)</f>
        <v>18.16</v>
      </c>
      <c r="H248" s="6">
        <f t="shared" si="3"/>
        <v>14.099999999999998</v>
      </c>
      <c r="I248" s="7" t="str" cm="1">
        <f t="array" aca="1" ref="I248" ca="1">_xlfn.IFS(D248="annulée","Annulée",NETWORKDAYS(B248,TODAY())&gt;VLOOKUP($D248,Délais!$A:$B,2,FALSE),"Retard",TRUE,"OK")</f>
        <v>Retard</v>
      </c>
    </row>
    <row r="249" spans="1:9" x14ac:dyDescent="0.2">
      <c r="A249" t="s">
        <v>1340</v>
      </c>
      <c r="B249" s="12">
        <v>45931</v>
      </c>
      <c r="C249" s="14" t="s">
        <v>332</v>
      </c>
      <c r="D249" s="14" t="s">
        <v>120</v>
      </c>
      <c r="E249" s="5">
        <f>SUMIF('Détails Commandes'!$A:$A,Commandes!$A249,'Détails Commandes'!E:E)</f>
        <v>41.410000000000004</v>
      </c>
      <c r="F249" s="5">
        <f>SUMIF('Détails Commandes'!$A:$A,Commandes!$A249,'Détails Commandes'!F:F)</f>
        <v>43.687550000000002</v>
      </c>
      <c r="G249" s="5">
        <f>SUMIF('Détails Commandes'!$A:$A,Commandes!$A249,'Détails Commandes'!G:G)</f>
        <v>32.950000000000003</v>
      </c>
      <c r="H249" s="6">
        <f t="shared" si="3"/>
        <v>8.4600000000000009</v>
      </c>
      <c r="I249" s="7" t="str" cm="1">
        <f t="array" aca="1" ref="I249" ca="1">_xlfn.IFS(D249="annulée","Annulée",NETWORKDAYS(B249,TODAY())&gt;VLOOKUP($D249,Délais!$A:$B,2,FALSE),"Retard",TRUE,"OK")</f>
        <v>OK</v>
      </c>
    </row>
    <row r="250" spans="1:9" x14ac:dyDescent="0.2">
      <c r="A250" t="s">
        <v>1341</v>
      </c>
      <c r="B250" s="12">
        <v>45918</v>
      </c>
      <c r="C250" s="14" t="s">
        <v>328</v>
      </c>
      <c r="D250" s="14" t="s">
        <v>120</v>
      </c>
      <c r="E250" s="5">
        <f>SUMIF('Détails Commandes'!$A:$A,Commandes!$A250,'Détails Commandes'!E:E)</f>
        <v>118.32</v>
      </c>
      <c r="F250" s="5">
        <f>SUMIF('Détails Commandes'!$A:$A,Commandes!$A250,'Détails Commandes'!F:F)</f>
        <v>124.82759999999999</v>
      </c>
      <c r="G250" s="5">
        <f>SUMIF('Détails Commandes'!$A:$A,Commandes!$A250,'Détails Commandes'!G:G)</f>
        <v>79.599999999999994</v>
      </c>
      <c r="H250" s="6">
        <f t="shared" si="3"/>
        <v>38.72</v>
      </c>
      <c r="I250" s="7" t="str" cm="1">
        <f t="array" aca="1" ref="I250" ca="1">_xlfn.IFS(D250="annulée","Annulée",NETWORKDAYS(B250,TODAY())&gt;VLOOKUP($D250,Délais!$A:$B,2,FALSE),"Retard",TRUE,"OK")</f>
        <v>Retard</v>
      </c>
    </row>
    <row r="251" spans="1:9" x14ac:dyDescent="0.2">
      <c r="A251" t="s">
        <v>1342</v>
      </c>
      <c r="B251" s="12">
        <v>45932</v>
      </c>
      <c r="C251" s="14" t="s">
        <v>512</v>
      </c>
      <c r="D251" s="14" t="s">
        <v>118</v>
      </c>
      <c r="E251" s="5">
        <f>SUMIF('Détails Commandes'!$A:$A,Commandes!$A251,'Détails Commandes'!E:E)</f>
        <v>26.09</v>
      </c>
      <c r="F251" s="5">
        <f>SUMIF('Détails Commandes'!$A:$A,Commandes!$A251,'Détails Commandes'!F:F)</f>
        <v>27.52495</v>
      </c>
      <c r="G251" s="5">
        <f>SUMIF('Détails Commandes'!$A:$A,Commandes!$A251,'Détails Commandes'!G:G)</f>
        <v>17.27</v>
      </c>
      <c r="H251" s="6">
        <f t="shared" si="3"/>
        <v>8.82</v>
      </c>
      <c r="I251" s="7" t="str" cm="1">
        <f t="array" aca="1" ref="I251" ca="1">_xlfn.IFS(D251="annulée","Annulée",NETWORKDAYS(B251,TODAY())&gt;VLOOKUP($D251,Délais!$A:$B,2,FALSE),"Retard",TRUE,"OK")</f>
        <v>Retard</v>
      </c>
    </row>
  </sheetData>
  <conditionalFormatting sqref="I1 H1:H1048576">
    <cfRule type="cellIs" dxfId="0" priority="1" operator="lessThan">
      <formula>5</formula>
    </cfRule>
  </conditionalFormatting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260C7-61CC-8640-AC75-A1879D08A83D}">
  <sheetPr>
    <tabColor theme="8" tint="0.79998168889431442"/>
  </sheetPr>
  <dimension ref="A1:K764"/>
  <sheetViews>
    <sheetView workbookViewId="0">
      <selection activeCell="G2" sqref="G2"/>
    </sheetView>
  </sheetViews>
  <sheetFormatPr baseColWidth="10" defaultRowHeight="16" x14ac:dyDescent="0.2"/>
  <cols>
    <col min="1" max="1" width="13.6640625" customWidth="1"/>
    <col min="2" max="2" width="12.33203125" style="14" customWidth="1"/>
    <col min="3" max="3" width="11.6640625" style="16" customWidth="1"/>
    <col min="7" max="7" width="13.33203125" customWidth="1"/>
    <col min="8" max="8" width="23.83203125" customWidth="1"/>
    <col min="9" max="9" width="16" customWidth="1"/>
    <col min="10" max="10" width="23" customWidth="1"/>
    <col min="11" max="11" width="15.5" customWidth="1"/>
  </cols>
  <sheetData>
    <row r="1" spans="1:11" x14ac:dyDescent="0.2">
      <c r="A1" s="2" t="s">
        <v>294</v>
      </c>
      <c r="B1" s="13" t="s">
        <v>122</v>
      </c>
      <c r="C1" s="15" t="s">
        <v>295</v>
      </c>
      <c r="D1" s="15" t="s">
        <v>1345</v>
      </c>
      <c r="E1" s="15" t="s">
        <v>1343</v>
      </c>
      <c r="F1" s="15" t="s">
        <v>1344</v>
      </c>
      <c r="G1" s="15" t="s">
        <v>199</v>
      </c>
      <c r="H1" s="15" t="s">
        <v>10</v>
      </c>
      <c r="I1" s="15" t="s">
        <v>0</v>
      </c>
      <c r="J1" s="15" t="s">
        <v>1399</v>
      </c>
      <c r="K1" s="15" t="s">
        <v>116</v>
      </c>
    </row>
    <row r="2" spans="1:11" x14ac:dyDescent="0.2">
      <c r="A2" t="s">
        <v>1093</v>
      </c>
      <c r="B2" s="14" t="s">
        <v>244</v>
      </c>
      <c r="C2" s="16">
        <v>4</v>
      </c>
      <c r="D2" s="5">
        <f t="shared" ref="D2:D65" si="0">VLOOKUP($B2,Produits,4,FALSE)</f>
        <v>2.7</v>
      </c>
      <c r="E2" s="5">
        <f>D2*C2</f>
        <v>10.8</v>
      </c>
      <c r="F2" s="6">
        <f t="shared" ref="F2:F65" si="1">E2*(1+VLOOKUP(VLOOKUP($B2,Produits,3,FALSE),TVAs,2,FALSE))</f>
        <v>11.394</v>
      </c>
      <c r="G2" s="5">
        <f t="shared" ref="G2:G65" si="2">VLOOKUP($B2,Produits,7,FALSE)*C2</f>
        <v>7.6</v>
      </c>
      <c r="H2" t="str">
        <f t="shared" ref="H2:H65" si="3">VLOOKUP($B2,Produits,2,FALSE)</f>
        <v>Secret nature</v>
      </c>
      <c r="I2" t="str">
        <f t="shared" ref="I2:I65" si="4">VLOOKUP($B2,Produits,3,FALSE)</f>
        <v>Alimentaire</v>
      </c>
      <c r="J2" t="str">
        <f t="shared" ref="J2:J65" si="5">VLOOKUP($B2,Produits,5,FALSE)</f>
        <v>pain de campagne</v>
      </c>
      <c r="K2" t="str">
        <f t="shared" ref="K2:K65" si="6">VLOOKUP($A2,Commandes,4,FALSE)</f>
        <v>annulée</v>
      </c>
    </row>
    <row r="3" spans="1:11" x14ac:dyDescent="0.2">
      <c r="A3" t="s">
        <v>1094</v>
      </c>
      <c r="B3" s="14" t="s">
        <v>153</v>
      </c>
      <c r="C3" s="16">
        <v>5</v>
      </c>
      <c r="D3" s="5">
        <f t="shared" si="0"/>
        <v>32.43</v>
      </c>
      <c r="E3" s="5">
        <f t="shared" ref="E3:E66" si="7">D3*C3</f>
        <v>162.15</v>
      </c>
      <c r="F3" s="6">
        <f t="shared" si="1"/>
        <v>194.58</v>
      </c>
      <c r="G3" s="5">
        <f t="shared" si="2"/>
        <v>129.9</v>
      </c>
      <c r="H3" t="str">
        <f t="shared" si="3"/>
        <v>Come’n’go</v>
      </c>
      <c r="I3" t="str">
        <f t="shared" si="4"/>
        <v>décoration</v>
      </c>
      <c r="J3" t="str">
        <f t="shared" si="5"/>
        <v>Tapis salon</v>
      </c>
      <c r="K3" t="str">
        <f t="shared" si="6"/>
        <v>en traitement</v>
      </c>
    </row>
    <row r="4" spans="1:11" x14ac:dyDescent="0.2">
      <c r="A4" t="s">
        <v>1094</v>
      </c>
      <c r="B4" s="14" t="s">
        <v>185</v>
      </c>
      <c r="C4" s="16">
        <v>2</v>
      </c>
      <c r="D4" s="5">
        <f t="shared" si="0"/>
        <v>8.84</v>
      </c>
      <c r="E4" s="5">
        <f t="shared" si="7"/>
        <v>17.68</v>
      </c>
      <c r="F4" s="6">
        <f t="shared" si="1"/>
        <v>18.6524</v>
      </c>
      <c r="G4" s="5">
        <f t="shared" si="2"/>
        <v>10.76</v>
      </c>
      <c r="H4" t="str">
        <f t="shared" si="3"/>
        <v>Miellerie</v>
      </c>
      <c r="I4" t="str">
        <f t="shared" si="4"/>
        <v>Alimentaire</v>
      </c>
      <c r="J4" t="str">
        <f t="shared" si="5"/>
        <v>Miel de montagne</v>
      </c>
      <c r="K4" t="str">
        <f t="shared" si="6"/>
        <v>en traitement</v>
      </c>
    </row>
    <row r="5" spans="1:11" x14ac:dyDescent="0.2">
      <c r="A5" t="s">
        <v>1094</v>
      </c>
      <c r="B5" s="14" t="s">
        <v>261</v>
      </c>
      <c r="C5" s="16">
        <v>3</v>
      </c>
      <c r="D5" s="5">
        <f t="shared" si="0"/>
        <v>5.3</v>
      </c>
      <c r="E5" s="5">
        <f t="shared" si="7"/>
        <v>15.899999999999999</v>
      </c>
      <c r="F5" s="6">
        <f t="shared" si="1"/>
        <v>16.774499999999996</v>
      </c>
      <c r="G5" s="5">
        <f t="shared" si="2"/>
        <v>12.75</v>
      </c>
      <c r="H5" t="str">
        <f t="shared" si="3"/>
        <v>Beloy</v>
      </c>
      <c r="I5" t="str">
        <f t="shared" si="4"/>
        <v>Alimentaire</v>
      </c>
      <c r="J5" t="str">
        <f t="shared" si="5"/>
        <v>confiture pomme 250gr</v>
      </c>
      <c r="K5" t="str">
        <f t="shared" si="6"/>
        <v>en traitement</v>
      </c>
    </row>
    <row r="6" spans="1:11" x14ac:dyDescent="0.2">
      <c r="A6" t="s">
        <v>1095</v>
      </c>
      <c r="B6" s="14" t="s">
        <v>151</v>
      </c>
      <c r="C6" s="16">
        <v>5</v>
      </c>
      <c r="D6" s="5">
        <f t="shared" si="0"/>
        <v>54.54</v>
      </c>
      <c r="E6" s="5">
        <f t="shared" si="7"/>
        <v>272.7</v>
      </c>
      <c r="F6" s="6">
        <f t="shared" si="1"/>
        <v>327.23999999999995</v>
      </c>
      <c r="G6" s="5">
        <f t="shared" si="2"/>
        <v>188.2</v>
      </c>
      <c r="H6" t="str">
        <f t="shared" si="3"/>
        <v>La Folie</v>
      </c>
      <c r="I6" t="str">
        <f t="shared" si="4"/>
        <v>Vêtements</v>
      </c>
      <c r="J6" t="str">
        <f t="shared" si="5"/>
        <v>Jupe courte</v>
      </c>
      <c r="K6" t="str">
        <f t="shared" si="6"/>
        <v>en livraison</v>
      </c>
    </row>
    <row r="7" spans="1:11" x14ac:dyDescent="0.2">
      <c r="A7" t="s">
        <v>1095</v>
      </c>
      <c r="B7" s="14" t="s">
        <v>156</v>
      </c>
      <c r="C7" s="16">
        <v>2</v>
      </c>
      <c r="D7" s="5">
        <f t="shared" si="0"/>
        <v>37.54</v>
      </c>
      <c r="E7" s="5">
        <f t="shared" si="7"/>
        <v>75.08</v>
      </c>
      <c r="F7" s="6">
        <f t="shared" si="1"/>
        <v>79.209399999999988</v>
      </c>
      <c r="G7" s="5">
        <f t="shared" si="2"/>
        <v>49.64</v>
      </c>
      <c r="H7" t="str">
        <f t="shared" si="3"/>
        <v>Champagne Fred et fils</v>
      </c>
      <c r="I7" t="str">
        <f t="shared" si="4"/>
        <v>Boisson</v>
      </c>
      <c r="J7" t="str">
        <f t="shared" si="5"/>
        <v>Liqueur</v>
      </c>
      <c r="K7" t="str">
        <f t="shared" si="6"/>
        <v>en livraison</v>
      </c>
    </row>
    <row r="8" spans="1:11" x14ac:dyDescent="0.2">
      <c r="A8" t="s">
        <v>1096</v>
      </c>
      <c r="B8" s="14" t="s">
        <v>246</v>
      </c>
      <c r="C8" s="16">
        <v>4</v>
      </c>
      <c r="D8" s="5">
        <f t="shared" si="0"/>
        <v>6.1</v>
      </c>
      <c r="E8" s="5">
        <f t="shared" si="7"/>
        <v>24.4</v>
      </c>
      <c r="F8" s="6">
        <f t="shared" si="1"/>
        <v>26.84</v>
      </c>
      <c r="G8" s="5">
        <f t="shared" si="2"/>
        <v>16.399999999999999</v>
      </c>
      <c r="H8" t="str">
        <f t="shared" si="3"/>
        <v>Mains sages</v>
      </c>
      <c r="I8" t="str">
        <f t="shared" si="4"/>
        <v>Cosmétique Bio</v>
      </c>
      <c r="J8" t="str">
        <f t="shared" si="5"/>
        <v>savons au lait d'anesse</v>
      </c>
      <c r="K8" t="str">
        <f t="shared" si="6"/>
        <v>en livraison</v>
      </c>
    </row>
    <row r="9" spans="1:11" x14ac:dyDescent="0.2">
      <c r="A9" t="s">
        <v>1097</v>
      </c>
      <c r="B9" s="14" t="s">
        <v>195</v>
      </c>
      <c r="C9" s="16">
        <v>4</v>
      </c>
      <c r="D9" s="5">
        <f t="shared" si="0"/>
        <v>5.99</v>
      </c>
      <c r="E9" s="5">
        <f t="shared" si="7"/>
        <v>23.96</v>
      </c>
      <c r="F9" s="6">
        <f t="shared" si="1"/>
        <v>25.277799999999999</v>
      </c>
      <c r="G9" s="5">
        <f t="shared" si="2"/>
        <v>18.8</v>
      </c>
      <c r="H9" t="str">
        <f t="shared" si="3"/>
        <v>Le Jardin</v>
      </c>
      <c r="I9" t="str">
        <f t="shared" si="4"/>
        <v>Alimentaire</v>
      </c>
      <c r="J9" t="str">
        <f t="shared" si="5"/>
        <v>Miel de colza</v>
      </c>
      <c r="K9" t="str">
        <f t="shared" si="6"/>
        <v>en traitement</v>
      </c>
    </row>
    <row r="10" spans="1:11" x14ac:dyDescent="0.2">
      <c r="A10" t="s">
        <v>1098</v>
      </c>
      <c r="B10" s="14" t="s">
        <v>194</v>
      </c>
      <c r="C10" s="16">
        <v>4</v>
      </c>
      <c r="D10" s="5">
        <f t="shared" si="0"/>
        <v>112.39</v>
      </c>
      <c r="E10" s="5">
        <f t="shared" si="7"/>
        <v>449.56</v>
      </c>
      <c r="F10" s="6">
        <f t="shared" si="1"/>
        <v>539.47199999999998</v>
      </c>
      <c r="G10" s="5">
        <f t="shared" si="2"/>
        <v>374.84</v>
      </c>
      <c r="H10" t="str">
        <f t="shared" si="3"/>
        <v>Come’n’go</v>
      </c>
      <c r="I10" t="str">
        <f t="shared" si="4"/>
        <v>Vêtements</v>
      </c>
      <c r="J10" t="str">
        <f t="shared" si="5"/>
        <v xml:space="preserve">Manteau </v>
      </c>
      <c r="K10" t="str">
        <f t="shared" si="6"/>
        <v>annulée</v>
      </c>
    </row>
    <row r="11" spans="1:11" x14ac:dyDescent="0.2">
      <c r="A11" t="s">
        <v>1098</v>
      </c>
      <c r="B11" s="14" t="s">
        <v>185</v>
      </c>
      <c r="C11" s="16">
        <v>3</v>
      </c>
      <c r="D11" s="5">
        <f t="shared" si="0"/>
        <v>8.84</v>
      </c>
      <c r="E11" s="5">
        <f t="shared" si="7"/>
        <v>26.52</v>
      </c>
      <c r="F11" s="6">
        <f t="shared" si="1"/>
        <v>27.978599999999997</v>
      </c>
      <c r="G11" s="5">
        <f t="shared" si="2"/>
        <v>16.14</v>
      </c>
      <c r="H11" t="str">
        <f t="shared" si="3"/>
        <v>Miellerie</v>
      </c>
      <c r="I11" t="str">
        <f t="shared" si="4"/>
        <v>Alimentaire</v>
      </c>
      <c r="J11" t="str">
        <f t="shared" si="5"/>
        <v>Miel de montagne</v>
      </c>
      <c r="K11" t="str">
        <f t="shared" si="6"/>
        <v>annulée</v>
      </c>
    </row>
    <row r="12" spans="1:11" x14ac:dyDescent="0.2">
      <c r="A12" t="s">
        <v>1098</v>
      </c>
      <c r="B12" s="14" t="s">
        <v>161</v>
      </c>
      <c r="C12" s="16">
        <v>1</v>
      </c>
      <c r="D12" s="5">
        <f t="shared" si="0"/>
        <v>33.71</v>
      </c>
      <c r="E12" s="5">
        <f t="shared" si="7"/>
        <v>33.71</v>
      </c>
      <c r="F12" s="6">
        <f t="shared" si="1"/>
        <v>40.451999999999998</v>
      </c>
      <c r="G12" s="5">
        <f t="shared" si="2"/>
        <v>22.16</v>
      </c>
      <c r="H12" t="str">
        <f t="shared" si="3"/>
        <v>La Folie</v>
      </c>
      <c r="I12" t="str">
        <f t="shared" si="4"/>
        <v>Vêtements</v>
      </c>
      <c r="J12" t="str">
        <f t="shared" si="5"/>
        <v>Lot t-shirt enfant</v>
      </c>
      <c r="K12" t="str">
        <f t="shared" si="6"/>
        <v>annulée</v>
      </c>
    </row>
    <row r="13" spans="1:11" x14ac:dyDescent="0.2">
      <c r="A13" t="s">
        <v>1098</v>
      </c>
      <c r="B13" s="14" t="s">
        <v>159</v>
      </c>
      <c r="C13" s="16">
        <v>1</v>
      </c>
      <c r="D13" s="5">
        <f t="shared" si="0"/>
        <v>4.63</v>
      </c>
      <c r="E13" s="5">
        <f t="shared" si="7"/>
        <v>4.63</v>
      </c>
      <c r="F13" s="6">
        <f t="shared" si="1"/>
        <v>4.8846499999999997</v>
      </c>
      <c r="G13" s="5">
        <f t="shared" si="2"/>
        <v>3.61</v>
      </c>
      <c r="H13" t="str">
        <f t="shared" si="3"/>
        <v>Champagne Mondom</v>
      </c>
      <c r="I13" t="str">
        <f t="shared" si="4"/>
        <v>Boisson</v>
      </c>
      <c r="J13" t="str">
        <f t="shared" si="5"/>
        <v>Bière aromatisée</v>
      </c>
      <c r="K13" t="str">
        <f t="shared" si="6"/>
        <v>annulée</v>
      </c>
    </row>
    <row r="14" spans="1:11" x14ac:dyDescent="0.2">
      <c r="A14" t="s">
        <v>1098</v>
      </c>
      <c r="B14" s="14" t="s">
        <v>256</v>
      </c>
      <c r="C14" s="16">
        <v>2</v>
      </c>
      <c r="D14" s="5">
        <f t="shared" si="0"/>
        <v>26.86</v>
      </c>
      <c r="E14" s="5">
        <f t="shared" si="7"/>
        <v>53.72</v>
      </c>
      <c r="F14" s="6">
        <f t="shared" si="1"/>
        <v>56.674599999999998</v>
      </c>
      <c r="G14" s="5">
        <f t="shared" si="2"/>
        <v>37</v>
      </c>
      <c r="H14" t="str">
        <f t="shared" si="3"/>
        <v>Ferme Mad'In</v>
      </c>
      <c r="I14" t="str">
        <f t="shared" si="4"/>
        <v>Alimentaire</v>
      </c>
      <c r="J14" t="str">
        <f t="shared" si="5"/>
        <v>fromage chèvre frais 1kg</v>
      </c>
      <c r="K14" t="str">
        <f t="shared" si="6"/>
        <v>annulée</v>
      </c>
    </row>
    <row r="15" spans="1:11" x14ac:dyDescent="0.2">
      <c r="A15" t="s">
        <v>1099</v>
      </c>
      <c r="B15" s="14" t="s">
        <v>125</v>
      </c>
      <c r="C15" s="16">
        <v>4</v>
      </c>
      <c r="D15" s="5">
        <f t="shared" si="0"/>
        <v>5.19</v>
      </c>
      <c r="E15" s="5">
        <f t="shared" si="7"/>
        <v>20.76</v>
      </c>
      <c r="F15" s="6">
        <f t="shared" si="1"/>
        <v>21.901800000000001</v>
      </c>
      <c r="G15" s="5">
        <f t="shared" si="2"/>
        <v>18.28</v>
      </c>
      <c r="H15" t="str">
        <f t="shared" si="3"/>
        <v>Champagne Fred et fils</v>
      </c>
      <c r="I15" t="str">
        <f t="shared" si="4"/>
        <v>Boisson</v>
      </c>
      <c r="J15" t="str">
        <f t="shared" si="5"/>
        <v>Bière blanche</v>
      </c>
      <c r="K15" t="str">
        <f t="shared" si="6"/>
        <v>en traitement</v>
      </c>
    </row>
    <row r="16" spans="1:11" x14ac:dyDescent="0.2">
      <c r="A16" t="s">
        <v>1099</v>
      </c>
      <c r="B16" s="14" t="s">
        <v>256</v>
      </c>
      <c r="C16" s="16">
        <v>5</v>
      </c>
      <c r="D16" s="5">
        <f t="shared" si="0"/>
        <v>26.86</v>
      </c>
      <c r="E16" s="5">
        <f t="shared" si="7"/>
        <v>134.30000000000001</v>
      </c>
      <c r="F16" s="6">
        <f t="shared" si="1"/>
        <v>141.6865</v>
      </c>
      <c r="G16" s="5">
        <f t="shared" si="2"/>
        <v>92.5</v>
      </c>
      <c r="H16" t="str">
        <f t="shared" si="3"/>
        <v>Ferme Mad'In</v>
      </c>
      <c r="I16" t="str">
        <f t="shared" si="4"/>
        <v>Alimentaire</v>
      </c>
      <c r="J16" t="str">
        <f t="shared" si="5"/>
        <v>fromage chèvre frais 1kg</v>
      </c>
      <c r="K16" t="str">
        <f t="shared" si="6"/>
        <v>en traitement</v>
      </c>
    </row>
    <row r="17" spans="1:11" x14ac:dyDescent="0.2">
      <c r="A17" t="s">
        <v>1099</v>
      </c>
      <c r="B17" s="14" t="s">
        <v>154</v>
      </c>
      <c r="C17" s="16">
        <v>4</v>
      </c>
      <c r="D17" s="5">
        <f t="shared" si="0"/>
        <v>29.58</v>
      </c>
      <c r="E17" s="5">
        <f t="shared" si="7"/>
        <v>118.32</v>
      </c>
      <c r="F17" s="6">
        <f t="shared" si="1"/>
        <v>124.82759999999999</v>
      </c>
      <c r="G17" s="5">
        <f t="shared" si="2"/>
        <v>79.599999999999994</v>
      </c>
      <c r="H17" t="str">
        <f t="shared" si="3"/>
        <v>La Ruche</v>
      </c>
      <c r="I17" t="str">
        <f t="shared" si="4"/>
        <v>Alimentaire</v>
      </c>
      <c r="J17" t="str">
        <f t="shared" si="5"/>
        <v>Panier légumes</v>
      </c>
      <c r="K17" t="str">
        <f t="shared" si="6"/>
        <v>en traitement</v>
      </c>
    </row>
    <row r="18" spans="1:11" x14ac:dyDescent="0.2">
      <c r="A18" t="s">
        <v>1099</v>
      </c>
      <c r="B18" s="14" t="s">
        <v>158</v>
      </c>
      <c r="C18" s="16">
        <v>4</v>
      </c>
      <c r="D18" s="5">
        <f t="shared" si="0"/>
        <v>51.77</v>
      </c>
      <c r="E18" s="5">
        <f t="shared" si="7"/>
        <v>207.08</v>
      </c>
      <c r="F18" s="6">
        <f t="shared" si="1"/>
        <v>248.49600000000001</v>
      </c>
      <c r="G18" s="5">
        <f t="shared" si="2"/>
        <v>165.52</v>
      </c>
      <c r="H18" t="str">
        <f t="shared" si="3"/>
        <v>Galice</v>
      </c>
      <c r="I18" t="str">
        <f t="shared" si="4"/>
        <v>Vêtements</v>
      </c>
      <c r="J18" t="str">
        <f t="shared" si="5"/>
        <v>Chemise manche longue</v>
      </c>
      <c r="K18" t="str">
        <f t="shared" si="6"/>
        <v>en traitement</v>
      </c>
    </row>
    <row r="19" spans="1:11" x14ac:dyDescent="0.2">
      <c r="A19" t="s">
        <v>1099</v>
      </c>
      <c r="B19" s="14" t="s">
        <v>190</v>
      </c>
      <c r="C19" s="16">
        <v>2</v>
      </c>
      <c r="D19" s="5">
        <f t="shared" si="0"/>
        <v>8.91</v>
      </c>
      <c r="E19" s="5">
        <f t="shared" si="7"/>
        <v>17.82</v>
      </c>
      <c r="F19" s="6">
        <f t="shared" si="1"/>
        <v>18.8001</v>
      </c>
      <c r="G19" s="5">
        <f t="shared" si="2"/>
        <v>13</v>
      </c>
      <c r="H19" t="str">
        <f t="shared" si="3"/>
        <v>Le Jardin</v>
      </c>
      <c r="I19" t="str">
        <f t="shared" si="4"/>
        <v>Alimentaire</v>
      </c>
      <c r="J19" t="str">
        <f t="shared" si="5"/>
        <v>Confiture marrom</v>
      </c>
      <c r="K19" t="str">
        <f t="shared" si="6"/>
        <v>en traitement</v>
      </c>
    </row>
    <row r="20" spans="1:11" x14ac:dyDescent="0.2">
      <c r="A20" t="s">
        <v>1100</v>
      </c>
      <c r="B20" s="14" t="s">
        <v>136</v>
      </c>
      <c r="C20" s="16">
        <v>4</v>
      </c>
      <c r="D20" s="5">
        <f t="shared" si="0"/>
        <v>5.27</v>
      </c>
      <c r="E20" s="5">
        <f t="shared" si="7"/>
        <v>21.08</v>
      </c>
      <c r="F20" s="6">
        <f t="shared" si="1"/>
        <v>22.239399999999996</v>
      </c>
      <c r="G20" s="5">
        <f t="shared" si="2"/>
        <v>12.16</v>
      </c>
      <c r="H20" t="str">
        <f t="shared" si="3"/>
        <v>Ferme Verim</v>
      </c>
      <c r="I20" t="str">
        <f t="shared" si="4"/>
        <v>Alimentaire</v>
      </c>
      <c r="J20" t="str">
        <f t="shared" si="5"/>
        <v>Confiture fraise</v>
      </c>
      <c r="K20" t="str">
        <f t="shared" si="6"/>
        <v>annulée</v>
      </c>
    </row>
    <row r="21" spans="1:11" x14ac:dyDescent="0.2">
      <c r="A21" t="s">
        <v>1101</v>
      </c>
      <c r="B21" s="14" t="s">
        <v>260</v>
      </c>
      <c r="C21" s="16">
        <v>4</v>
      </c>
      <c r="D21" s="5">
        <f t="shared" si="0"/>
        <v>5</v>
      </c>
      <c r="E21" s="5">
        <f t="shared" si="7"/>
        <v>20</v>
      </c>
      <c r="F21" s="6">
        <f t="shared" si="1"/>
        <v>21.099999999999998</v>
      </c>
      <c r="G21" s="5">
        <f t="shared" si="2"/>
        <v>17.2</v>
      </c>
      <c r="H21" t="str">
        <f t="shared" si="3"/>
        <v>Secret nature</v>
      </c>
      <c r="I21" t="str">
        <f t="shared" si="4"/>
        <v>Alimentaire</v>
      </c>
      <c r="J21" t="str">
        <f t="shared" si="5"/>
        <v>pain surprise</v>
      </c>
      <c r="K21" t="str">
        <f t="shared" si="6"/>
        <v>en traitement</v>
      </c>
    </row>
    <row r="22" spans="1:11" x14ac:dyDescent="0.2">
      <c r="A22" t="s">
        <v>1102</v>
      </c>
      <c r="B22" s="14" t="s">
        <v>135</v>
      </c>
      <c r="C22" s="16">
        <v>1</v>
      </c>
      <c r="D22" s="5">
        <f t="shared" si="0"/>
        <v>9.67</v>
      </c>
      <c r="E22" s="5">
        <f t="shared" si="7"/>
        <v>9.67</v>
      </c>
      <c r="F22" s="6">
        <f t="shared" si="1"/>
        <v>10.201849999999999</v>
      </c>
      <c r="G22" s="5">
        <f t="shared" si="2"/>
        <v>7.23</v>
      </c>
      <c r="H22" t="str">
        <f t="shared" si="3"/>
        <v>Miellerie</v>
      </c>
      <c r="I22" t="str">
        <f t="shared" si="4"/>
        <v>Alimentaire</v>
      </c>
      <c r="J22" t="str">
        <f t="shared" si="5"/>
        <v>Soupe légumes</v>
      </c>
      <c r="K22" t="str">
        <f t="shared" si="6"/>
        <v>annulée</v>
      </c>
    </row>
    <row r="23" spans="1:11" x14ac:dyDescent="0.2">
      <c r="A23" t="s">
        <v>1102</v>
      </c>
      <c r="B23" s="14" t="s">
        <v>253</v>
      </c>
      <c r="C23" s="16">
        <v>4</v>
      </c>
      <c r="D23" s="5">
        <f t="shared" si="0"/>
        <v>7.87</v>
      </c>
      <c r="E23" s="5">
        <f t="shared" si="7"/>
        <v>31.48</v>
      </c>
      <c r="F23" s="6">
        <f t="shared" si="1"/>
        <v>33.211399999999998</v>
      </c>
      <c r="G23" s="5">
        <f t="shared" si="2"/>
        <v>25.4</v>
      </c>
      <c r="H23" t="str">
        <f t="shared" si="3"/>
        <v>Beloy</v>
      </c>
      <c r="I23" t="str">
        <f t="shared" si="4"/>
        <v>Alimentaire</v>
      </c>
      <c r="J23" t="str">
        <f t="shared" si="5"/>
        <v>jus pomme 33cl x 6</v>
      </c>
      <c r="K23" t="str">
        <f t="shared" si="6"/>
        <v>annulée</v>
      </c>
    </row>
    <row r="24" spans="1:11" x14ac:dyDescent="0.2">
      <c r="A24" t="s">
        <v>1102</v>
      </c>
      <c r="B24" s="14" t="s">
        <v>145</v>
      </c>
      <c r="C24" s="16">
        <v>2</v>
      </c>
      <c r="D24" s="5">
        <f t="shared" si="0"/>
        <v>55.91</v>
      </c>
      <c r="E24" s="5">
        <f t="shared" si="7"/>
        <v>111.82</v>
      </c>
      <c r="F24" s="6">
        <f t="shared" si="1"/>
        <v>134.184</v>
      </c>
      <c r="G24" s="5">
        <f t="shared" si="2"/>
        <v>62.58</v>
      </c>
      <c r="H24" t="str">
        <f t="shared" si="3"/>
        <v>Champagne Fred et fils</v>
      </c>
      <c r="I24" t="str">
        <f t="shared" si="4"/>
        <v>décoration</v>
      </c>
      <c r="J24" t="str">
        <f t="shared" si="5"/>
        <v xml:space="preserve">Bibelot </v>
      </c>
      <c r="K24" t="str">
        <f t="shared" si="6"/>
        <v>annulée</v>
      </c>
    </row>
    <row r="25" spans="1:11" x14ac:dyDescent="0.2">
      <c r="A25" t="s">
        <v>1102</v>
      </c>
      <c r="B25" s="14" t="s">
        <v>142</v>
      </c>
      <c r="C25" s="16">
        <v>2</v>
      </c>
      <c r="D25" s="5">
        <f t="shared" si="0"/>
        <v>14.78</v>
      </c>
      <c r="E25" s="5">
        <f t="shared" si="7"/>
        <v>29.56</v>
      </c>
      <c r="F25" s="6">
        <f t="shared" si="1"/>
        <v>31.185799999999997</v>
      </c>
      <c r="G25" s="5">
        <f t="shared" si="2"/>
        <v>21.86</v>
      </c>
      <c r="H25" t="str">
        <f t="shared" si="3"/>
        <v>Miellerie</v>
      </c>
      <c r="I25" t="str">
        <f t="shared" si="4"/>
        <v>Alimentaire</v>
      </c>
      <c r="J25" t="str">
        <f t="shared" si="5"/>
        <v xml:space="preserve">Gelée royale </v>
      </c>
      <c r="K25" t="str">
        <f t="shared" si="6"/>
        <v>annulée</v>
      </c>
    </row>
    <row r="26" spans="1:11" x14ac:dyDescent="0.2">
      <c r="A26" t="s">
        <v>1102</v>
      </c>
      <c r="B26" s="14" t="s">
        <v>184</v>
      </c>
      <c r="C26" s="16">
        <v>3</v>
      </c>
      <c r="D26" s="5">
        <f t="shared" si="0"/>
        <v>29.9</v>
      </c>
      <c r="E26" s="5">
        <f t="shared" si="7"/>
        <v>89.699999999999989</v>
      </c>
      <c r="F26" s="6">
        <f t="shared" si="1"/>
        <v>107.63999999999999</v>
      </c>
      <c r="G26" s="5">
        <f t="shared" si="2"/>
        <v>54.150000000000006</v>
      </c>
      <c r="H26" t="str">
        <f t="shared" si="3"/>
        <v>Come’n’go</v>
      </c>
      <c r="I26" t="str">
        <f t="shared" si="4"/>
        <v>Vêtements</v>
      </c>
      <c r="J26" t="str">
        <f t="shared" si="5"/>
        <v>Chemise manche courte</v>
      </c>
      <c r="K26" t="str">
        <f t="shared" si="6"/>
        <v>annulée</v>
      </c>
    </row>
    <row r="27" spans="1:11" x14ac:dyDescent="0.2">
      <c r="A27" t="s">
        <v>1103</v>
      </c>
      <c r="B27" s="14" t="s">
        <v>126</v>
      </c>
      <c r="C27" s="16">
        <v>3</v>
      </c>
      <c r="D27" s="5">
        <f t="shared" si="0"/>
        <v>49.57</v>
      </c>
      <c r="E27" s="5">
        <f t="shared" si="7"/>
        <v>148.71</v>
      </c>
      <c r="F27" s="6">
        <f t="shared" si="1"/>
        <v>178.452</v>
      </c>
      <c r="G27" s="5">
        <f t="shared" si="2"/>
        <v>102.06</v>
      </c>
      <c r="H27" t="str">
        <f t="shared" si="3"/>
        <v>ADC</v>
      </c>
      <c r="I27" t="str">
        <f t="shared" si="4"/>
        <v xml:space="preserve">Bijoux </v>
      </c>
      <c r="J27" t="str">
        <f t="shared" si="5"/>
        <v xml:space="preserve">Pendentif  </v>
      </c>
      <c r="K27" t="str">
        <f t="shared" si="6"/>
        <v>annulée</v>
      </c>
    </row>
    <row r="28" spans="1:11" x14ac:dyDescent="0.2">
      <c r="A28" t="s">
        <v>1104</v>
      </c>
      <c r="B28" s="14" t="s">
        <v>251</v>
      </c>
      <c r="C28" s="16">
        <v>2</v>
      </c>
      <c r="D28" s="5">
        <f t="shared" si="0"/>
        <v>29.8</v>
      </c>
      <c r="E28" s="5">
        <f t="shared" si="7"/>
        <v>59.6</v>
      </c>
      <c r="F28" s="6">
        <f t="shared" si="1"/>
        <v>60.851599999999998</v>
      </c>
      <c r="G28" s="5">
        <f t="shared" si="2"/>
        <v>40.5</v>
      </c>
      <c r="H28" t="str">
        <f t="shared" si="3"/>
        <v>A pas de canard</v>
      </c>
      <c r="I28" t="str">
        <f t="shared" si="4"/>
        <v>Charcuterie</v>
      </c>
      <c r="J28" t="str">
        <f t="shared" si="5"/>
        <v>Bloc fois gras</v>
      </c>
      <c r="K28" t="str">
        <f t="shared" si="6"/>
        <v>en livraison</v>
      </c>
    </row>
    <row r="29" spans="1:11" x14ac:dyDescent="0.2">
      <c r="A29" t="s">
        <v>1104</v>
      </c>
      <c r="B29" s="14" t="s">
        <v>146</v>
      </c>
      <c r="C29" s="16">
        <v>4</v>
      </c>
      <c r="D29" s="5">
        <f t="shared" si="0"/>
        <v>6.17</v>
      </c>
      <c r="E29" s="5">
        <f t="shared" si="7"/>
        <v>24.68</v>
      </c>
      <c r="F29" s="6">
        <f t="shared" si="1"/>
        <v>26.037399999999998</v>
      </c>
      <c r="G29" s="5">
        <f t="shared" si="2"/>
        <v>17.12</v>
      </c>
      <c r="H29" t="str">
        <f t="shared" si="3"/>
        <v>Brasserie TDC</v>
      </c>
      <c r="I29" t="str">
        <f t="shared" si="4"/>
        <v>Boisson</v>
      </c>
      <c r="J29" t="str">
        <f t="shared" si="5"/>
        <v>Bière brune</v>
      </c>
      <c r="K29" t="str">
        <f t="shared" si="6"/>
        <v>en livraison</v>
      </c>
    </row>
    <row r="30" spans="1:11" x14ac:dyDescent="0.2">
      <c r="A30" t="s">
        <v>1104</v>
      </c>
      <c r="B30" s="14" t="s">
        <v>169</v>
      </c>
      <c r="C30" s="16">
        <v>4</v>
      </c>
      <c r="D30" s="5">
        <f t="shared" si="0"/>
        <v>3.33</v>
      </c>
      <c r="E30" s="5">
        <f t="shared" si="7"/>
        <v>13.32</v>
      </c>
      <c r="F30" s="6">
        <f t="shared" si="1"/>
        <v>14.0526</v>
      </c>
      <c r="G30" s="5">
        <f t="shared" si="2"/>
        <v>12.04</v>
      </c>
      <c r="H30" t="str">
        <f t="shared" si="3"/>
        <v>La Ruche</v>
      </c>
      <c r="I30" t="str">
        <f t="shared" si="4"/>
        <v>Alimentaire</v>
      </c>
      <c r="J30" t="str">
        <f t="shared" si="5"/>
        <v>Confiture fraise</v>
      </c>
      <c r="K30" t="str">
        <f t="shared" si="6"/>
        <v>en livraison</v>
      </c>
    </row>
    <row r="31" spans="1:11" x14ac:dyDescent="0.2">
      <c r="A31" t="s">
        <v>1104</v>
      </c>
      <c r="B31" s="14" t="s">
        <v>140</v>
      </c>
      <c r="C31" s="16">
        <v>3</v>
      </c>
      <c r="D31" s="5">
        <f t="shared" si="0"/>
        <v>45.04</v>
      </c>
      <c r="E31" s="5">
        <f t="shared" si="7"/>
        <v>135.12</v>
      </c>
      <c r="F31" s="6">
        <f t="shared" si="1"/>
        <v>142.55160000000001</v>
      </c>
      <c r="G31" s="5">
        <f t="shared" si="2"/>
        <v>90.27</v>
      </c>
      <c r="H31" t="str">
        <f t="shared" si="3"/>
        <v>Champagne Mondom</v>
      </c>
      <c r="I31" t="str">
        <f t="shared" si="4"/>
        <v>Boisson</v>
      </c>
      <c r="J31" t="str">
        <f t="shared" si="5"/>
        <v>Marc de champagne</v>
      </c>
      <c r="K31" t="str">
        <f t="shared" si="6"/>
        <v>en livraison</v>
      </c>
    </row>
    <row r="32" spans="1:11" x14ac:dyDescent="0.2">
      <c r="A32" t="s">
        <v>1105</v>
      </c>
      <c r="B32" s="14" t="s">
        <v>194</v>
      </c>
      <c r="C32" s="16">
        <v>1</v>
      </c>
      <c r="D32" s="5">
        <f t="shared" si="0"/>
        <v>112.39</v>
      </c>
      <c r="E32" s="5">
        <f t="shared" si="7"/>
        <v>112.39</v>
      </c>
      <c r="F32" s="6">
        <f t="shared" si="1"/>
        <v>134.86799999999999</v>
      </c>
      <c r="G32" s="5">
        <f t="shared" si="2"/>
        <v>93.71</v>
      </c>
      <c r="H32" t="str">
        <f t="shared" si="3"/>
        <v>Come’n’go</v>
      </c>
      <c r="I32" t="str">
        <f t="shared" si="4"/>
        <v>Vêtements</v>
      </c>
      <c r="J32" t="str">
        <f t="shared" si="5"/>
        <v xml:space="preserve">Manteau </v>
      </c>
      <c r="K32" t="str">
        <f t="shared" si="6"/>
        <v>en livraison</v>
      </c>
    </row>
    <row r="33" spans="1:11" x14ac:dyDescent="0.2">
      <c r="A33" t="s">
        <v>1105</v>
      </c>
      <c r="B33" s="14" t="s">
        <v>154</v>
      </c>
      <c r="C33" s="16">
        <v>1</v>
      </c>
      <c r="D33" s="5">
        <f t="shared" si="0"/>
        <v>29.58</v>
      </c>
      <c r="E33" s="5">
        <f t="shared" si="7"/>
        <v>29.58</v>
      </c>
      <c r="F33" s="6">
        <f t="shared" si="1"/>
        <v>31.206899999999997</v>
      </c>
      <c r="G33" s="5">
        <f t="shared" si="2"/>
        <v>19.899999999999999</v>
      </c>
      <c r="H33" t="str">
        <f t="shared" si="3"/>
        <v>La Ruche</v>
      </c>
      <c r="I33" t="str">
        <f t="shared" si="4"/>
        <v>Alimentaire</v>
      </c>
      <c r="J33" t="str">
        <f t="shared" si="5"/>
        <v>Panier légumes</v>
      </c>
      <c r="K33" t="str">
        <f t="shared" si="6"/>
        <v>en livraison</v>
      </c>
    </row>
    <row r="34" spans="1:11" x14ac:dyDescent="0.2">
      <c r="A34" t="s">
        <v>1105</v>
      </c>
      <c r="B34" s="14" t="s">
        <v>154</v>
      </c>
      <c r="C34" s="16">
        <v>2</v>
      </c>
      <c r="D34" s="5">
        <f t="shared" si="0"/>
        <v>29.58</v>
      </c>
      <c r="E34" s="5">
        <f t="shared" si="7"/>
        <v>59.16</v>
      </c>
      <c r="F34" s="6">
        <f t="shared" si="1"/>
        <v>62.413799999999995</v>
      </c>
      <c r="G34" s="5">
        <f t="shared" si="2"/>
        <v>39.799999999999997</v>
      </c>
      <c r="H34" t="str">
        <f t="shared" si="3"/>
        <v>La Ruche</v>
      </c>
      <c r="I34" t="str">
        <f t="shared" si="4"/>
        <v>Alimentaire</v>
      </c>
      <c r="J34" t="str">
        <f t="shared" si="5"/>
        <v>Panier légumes</v>
      </c>
      <c r="K34" t="str">
        <f t="shared" si="6"/>
        <v>en livraison</v>
      </c>
    </row>
    <row r="35" spans="1:11" x14ac:dyDescent="0.2">
      <c r="A35" t="s">
        <v>1105</v>
      </c>
      <c r="B35" s="14" t="s">
        <v>152</v>
      </c>
      <c r="C35" s="16">
        <v>2</v>
      </c>
      <c r="D35" s="5">
        <f t="shared" si="0"/>
        <v>63.76</v>
      </c>
      <c r="E35" s="5">
        <f t="shared" si="7"/>
        <v>127.52</v>
      </c>
      <c r="F35" s="6">
        <f t="shared" si="1"/>
        <v>153.024</v>
      </c>
      <c r="G35" s="5">
        <f t="shared" si="2"/>
        <v>88.1</v>
      </c>
      <c r="H35" t="str">
        <f t="shared" si="3"/>
        <v>Tango</v>
      </c>
      <c r="I35" t="str">
        <f t="shared" si="4"/>
        <v>Vêtements</v>
      </c>
      <c r="J35" t="str">
        <f t="shared" si="5"/>
        <v>Chemise manche longue</v>
      </c>
      <c r="K35" t="str">
        <f t="shared" si="6"/>
        <v>en livraison</v>
      </c>
    </row>
    <row r="36" spans="1:11" x14ac:dyDescent="0.2">
      <c r="A36" t="s">
        <v>1106</v>
      </c>
      <c r="B36" s="14" t="s">
        <v>153</v>
      </c>
      <c r="C36" s="16">
        <v>2</v>
      </c>
      <c r="D36" s="5">
        <f t="shared" si="0"/>
        <v>32.43</v>
      </c>
      <c r="E36" s="5">
        <f t="shared" si="7"/>
        <v>64.86</v>
      </c>
      <c r="F36" s="6">
        <f t="shared" si="1"/>
        <v>77.831999999999994</v>
      </c>
      <c r="G36" s="5">
        <f t="shared" si="2"/>
        <v>51.96</v>
      </c>
      <c r="H36" t="str">
        <f t="shared" si="3"/>
        <v>Come’n’go</v>
      </c>
      <c r="I36" t="str">
        <f t="shared" si="4"/>
        <v>décoration</v>
      </c>
      <c r="J36" t="str">
        <f t="shared" si="5"/>
        <v>Tapis salon</v>
      </c>
      <c r="K36" t="str">
        <f t="shared" si="6"/>
        <v>annulée</v>
      </c>
    </row>
    <row r="37" spans="1:11" x14ac:dyDescent="0.2">
      <c r="A37" t="s">
        <v>1106</v>
      </c>
      <c r="B37" s="14" t="s">
        <v>181</v>
      </c>
      <c r="C37" s="16">
        <v>2</v>
      </c>
      <c r="D37" s="5">
        <f t="shared" si="0"/>
        <v>29.87</v>
      </c>
      <c r="E37" s="5">
        <f t="shared" si="7"/>
        <v>59.74</v>
      </c>
      <c r="F37" s="6">
        <f t="shared" si="1"/>
        <v>71.688000000000002</v>
      </c>
      <c r="G37" s="5">
        <f t="shared" si="2"/>
        <v>33.46</v>
      </c>
      <c r="H37" t="str">
        <f t="shared" si="3"/>
        <v>Atelier SMK</v>
      </c>
      <c r="I37" t="str">
        <f t="shared" si="4"/>
        <v xml:space="preserve">Bijoux </v>
      </c>
      <c r="J37" t="str">
        <f t="shared" si="5"/>
        <v>Bracelet</v>
      </c>
      <c r="K37" t="str">
        <f t="shared" si="6"/>
        <v>annulée</v>
      </c>
    </row>
    <row r="38" spans="1:11" x14ac:dyDescent="0.2">
      <c r="A38" t="s">
        <v>1106</v>
      </c>
      <c r="B38" s="14" t="s">
        <v>135</v>
      </c>
      <c r="C38" s="16">
        <v>4</v>
      </c>
      <c r="D38" s="5">
        <f t="shared" si="0"/>
        <v>9.67</v>
      </c>
      <c r="E38" s="5">
        <f t="shared" si="7"/>
        <v>38.68</v>
      </c>
      <c r="F38" s="6">
        <f t="shared" si="1"/>
        <v>40.807399999999994</v>
      </c>
      <c r="G38" s="5">
        <f t="shared" si="2"/>
        <v>28.92</v>
      </c>
      <c r="H38" t="str">
        <f t="shared" si="3"/>
        <v>Miellerie</v>
      </c>
      <c r="I38" t="str">
        <f t="shared" si="4"/>
        <v>Alimentaire</v>
      </c>
      <c r="J38" t="str">
        <f t="shared" si="5"/>
        <v>Soupe légumes</v>
      </c>
      <c r="K38" t="str">
        <f t="shared" si="6"/>
        <v>annulée</v>
      </c>
    </row>
    <row r="39" spans="1:11" x14ac:dyDescent="0.2">
      <c r="A39" t="s">
        <v>1106</v>
      </c>
      <c r="B39" s="14" t="s">
        <v>257</v>
      </c>
      <c r="C39" s="16">
        <v>3</v>
      </c>
      <c r="D39" s="5">
        <f t="shared" si="0"/>
        <v>5</v>
      </c>
      <c r="E39" s="5">
        <f t="shared" si="7"/>
        <v>15</v>
      </c>
      <c r="F39" s="6">
        <f t="shared" si="1"/>
        <v>15.824999999999999</v>
      </c>
      <c r="G39" s="5">
        <f t="shared" si="2"/>
        <v>13.5</v>
      </c>
      <c r="H39" t="str">
        <f t="shared" si="3"/>
        <v>Id &amp; Pat</v>
      </c>
      <c r="I39" t="str">
        <f t="shared" si="4"/>
        <v>Alimentaire</v>
      </c>
      <c r="J39" t="str">
        <f t="shared" si="5"/>
        <v>confiture pomme 250gr</v>
      </c>
      <c r="K39" t="str">
        <f t="shared" si="6"/>
        <v>annulée</v>
      </c>
    </row>
    <row r="40" spans="1:11" x14ac:dyDescent="0.2">
      <c r="A40" t="s">
        <v>1107</v>
      </c>
      <c r="B40" s="14" t="s">
        <v>131</v>
      </c>
      <c r="C40" s="16">
        <v>2</v>
      </c>
      <c r="D40" s="5">
        <f t="shared" si="0"/>
        <v>20.86</v>
      </c>
      <c r="E40" s="5">
        <f t="shared" si="7"/>
        <v>41.72</v>
      </c>
      <c r="F40" s="6">
        <f t="shared" si="1"/>
        <v>45.892000000000003</v>
      </c>
      <c r="G40" s="5">
        <f t="shared" si="2"/>
        <v>33.26</v>
      </c>
      <c r="H40" t="str">
        <f t="shared" si="3"/>
        <v>La Ruche</v>
      </c>
      <c r="I40" t="str">
        <f t="shared" si="4"/>
        <v>Cosmétique Bio</v>
      </c>
      <c r="J40" t="str">
        <f t="shared" si="5"/>
        <v>Crème hydratant</v>
      </c>
      <c r="K40" t="str">
        <f t="shared" si="6"/>
        <v>en traitement</v>
      </c>
    </row>
    <row r="41" spans="1:11" x14ac:dyDescent="0.2">
      <c r="A41" t="s">
        <v>1107</v>
      </c>
      <c r="B41" s="14" t="s">
        <v>155</v>
      </c>
      <c r="C41" s="16">
        <v>5</v>
      </c>
      <c r="D41" s="5">
        <f t="shared" si="0"/>
        <v>44.74</v>
      </c>
      <c r="E41" s="5">
        <f t="shared" si="7"/>
        <v>223.70000000000002</v>
      </c>
      <c r="F41" s="6">
        <f t="shared" si="1"/>
        <v>268.44</v>
      </c>
      <c r="G41" s="5">
        <f t="shared" si="2"/>
        <v>124.45</v>
      </c>
      <c r="H41" t="str">
        <f t="shared" si="3"/>
        <v>La Folie</v>
      </c>
      <c r="I41" t="str">
        <f t="shared" si="4"/>
        <v>Vêtements</v>
      </c>
      <c r="J41" t="str">
        <f t="shared" si="5"/>
        <v xml:space="preserve">Bermuda </v>
      </c>
      <c r="K41" t="str">
        <f t="shared" si="6"/>
        <v>en traitement</v>
      </c>
    </row>
    <row r="42" spans="1:11" x14ac:dyDescent="0.2">
      <c r="A42" t="s">
        <v>1107</v>
      </c>
      <c r="B42" s="14" t="s">
        <v>183</v>
      </c>
      <c r="C42" s="16">
        <v>5</v>
      </c>
      <c r="D42" s="5">
        <f t="shared" si="0"/>
        <v>47.85</v>
      </c>
      <c r="E42" s="5">
        <f t="shared" si="7"/>
        <v>239.25</v>
      </c>
      <c r="F42" s="6">
        <f t="shared" si="1"/>
        <v>252.40875</v>
      </c>
      <c r="G42" s="5">
        <f t="shared" si="2"/>
        <v>159.1</v>
      </c>
      <c r="H42" t="str">
        <f t="shared" si="3"/>
        <v>Le Jardin</v>
      </c>
      <c r="I42" t="str">
        <f t="shared" si="4"/>
        <v>Boisson</v>
      </c>
      <c r="J42" t="str">
        <f t="shared" si="5"/>
        <v>Champagne demi-sec</v>
      </c>
      <c r="K42" t="str">
        <f t="shared" si="6"/>
        <v>en traitement</v>
      </c>
    </row>
    <row r="43" spans="1:11" x14ac:dyDescent="0.2">
      <c r="A43" t="s">
        <v>1107</v>
      </c>
      <c r="B43" s="14" t="s">
        <v>190</v>
      </c>
      <c r="C43" s="16">
        <v>3</v>
      </c>
      <c r="D43" s="5">
        <f t="shared" si="0"/>
        <v>8.91</v>
      </c>
      <c r="E43" s="5">
        <f t="shared" si="7"/>
        <v>26.73</v>
      </c>
      <c r="F43" s="6">
        <f t="shared" si="1"/>
        <v>28.200149999999997</v>
      </c>
      <c r="G43" s="5">
        <f t="shared" si="2"/>
        <v>19.5</v>
      </c>
      <c r="H43" t="str">
        <f t="shared" si="3"/>
        <v>Le Jardin</v>
      </c>
      <c r="I43" t="str">
        <f t="shared" si="4"/>
        <v>Alimentaire</v>
      </c>
      <c r="J43" t="str">
        <f t="shared" si="5"/>
        <v>Confiture marrom</v>
      </c>
      <c r="K43" t="str">
        <f t="shared" si="6"/>
        <v>en traitement</v>
      </c>
    </row>
    <row r="44" spans="1:11" x14ac:dyDescent="0.2">
      <c r="A44" t="s">
        <v>1108</v>
      </c>
      <c r="B44" s="14" t="s">
        <v>165</v>
      </c>
      <c r="C44" s="16">
        <v>5</v>
      </c>
      <c r="D44" s="5">
        <f t="shared" si="0"/>
        <v>8.33</v>
      </c>
      <c r="E44" s="5">
        <f t="shared" si="7"/>
        <v>41.65</v>
      </c>
      <c r="F44" s="6">
        <f t="shared" si="1"/>
        <v>43.940749999999994</v>
      </c>
      <c r="G44" s="5">
        <f t="shared" si="2"/>
        <v>33.700000000000003</v>
      </c>
      <c r="H44" t="str">
        <f t="shared" si="3"/>
        <v>Le Jardin</v>
      </c>
      <c r="I44" t="str">
        <f t="shared" si="4"/>
        <v>Alimentaire</v>
      </c>
      <c r="J44" t="str">
        <f t="shared" si="5"/>
        <v>Miel de montagne</v>
      </c>
      <c r="K44" t="str">
        <f t="shared" si="6"/>
        <v>annulée</v>
      </c>
    </row>
    <row r="45" spans="1:11" x14ac:dyDescent="0.2">
      <c r="A45" t="s">
        <v>1108</v>
      </c>
      <c r="B45" s="14" t="s">
        <v>181</v>
      </c>
      <c r="C45" s="16">
        <v>5</v>
      </c>
      <c r="D45" s="5">
        <f t="shared" si="0"/>
        <v>29.87</v>
      </c>
      <c r="E45" s="5">
        <f t="shared" si="7"/>
        <v>149.35</v>
      </c>
      <c r="F45" s="6">
        <f t="shared" si="1"/>
        <v>179.22</v>
      </c>
      <c r="G45" s="5">
        <f t="shared" si="2"/>
        <v>83.65</v>
      </c>
      <c r="H45" t="str">
        <f t="shared" si="3"/>
        <v>Atelier SMK</v>
      </c>
      <c r="I45" t="str">
        <f t="shared" si="4"/>
        <v xml:space="preserve">Bijoux </v>
      </c>
      <c r="J45" t="str">
        <f t="shared" si="5"/>
        <v>Bracelet</v>
      </c>
      <c r="K45" t="str">
        <f t="shared" si="6"/>
        <v>annulée</v>
      </c>
    </row>
    <row r="46" spans="1:11" x14ac:dyDescent="0.2">
      <c r="A46" t="s">
        <v>1108</v>
      </c>
      <c r="B46" s="14" t="s">
        <v>175</v>
      </c>
      <c r="C46" s="16">
        <v>3</v>
      </c>
      <c r="D46" s="5">
        <f t="shared" si="0"/>
        <v>6.72</v>
      </c>
      <c r="E46" s="5">
        <f t="shared" si="7"/>
        <v>20.16</v>
      </c>
      <c r="F46" s="6">
        <f t="shared" si="1"/>
        <v>20.583359999999999</v>
      </c>
      <c r="G46" s="5">
        <f t="shared" si="2"/>
        <v>17.07</v>
      </c>
      <c r="H46" t="str">
        <f t="shared" si="3"/>
        <v>Ferme La Casè</v>
      </c>
      <c r="I46" t="str">
        <f t="shared" si="4"/>
        <v>Charcuterie</v>
      </c>
      <c r="J46" t="str">
        <f t="shared" si="5"/>
        <v>Saucisson aux cèpes</v>
      </c>
      <c r="K46" t="str">
        <f t="shared" si="6"/>
        <v>annulée</v>
      </c>
    </row>
    <row r="47" spans="1:11" x14ac:dyDescent="0.2">
      <c r="A47" t="s">
        <v>1109</v>
      </c>
      <c r="B47" s="14" t="s">
        <v>132</v>
      </c>
      <c r="C47" s="16">
        <v>4</v>
      </c>
      <c r="D47" s="5">
        <f t="shared" si="0"/>
        <v>41.31</v>
      </c>
      <c r="E47" s="5">
        <f t="shared" si="7"/>
        <v>165.24</v>
      </c>
      <c r="F47" s="6">
        <f t="shared" si="1"/>
        <v>198.28800000000001</v>
      </c>
      <c r="G47" s="5">
        <f t="shared" si="2"/>
        <v>91.84</v>
      </c>
      <c r="H47" t="str">
        <f t="shared" si="3"/>
        <v>Ferme La Casè</v>
      </c>
      <c r="I47" t="str">
        <f t="shared" si="4"/>
        <v xml:space="preserve">Bijoux </v>
      </c>
      <c r="J47" t="str">
        <f t="shared" si="5"/>
        <v>Bracelet</v>
      </c>
      <c r="K47" t="str">
        <f t="shared" si="6"/>
        <v>annulée</v>
      </c>
    </row>
    <row r="48" spans="1:11" x14ac:dyDescent="0.2">
      <c r="A48" t="s">
        <v>1110</v>
      </c>
      <c r="B48" s="14" t="s">
        <v>194</v>
      </c>
      <c r="C48" s="16">
        <v>2</v>
      </c>
      <c r="D48" s="5">
        <f t="shared" si="0"/>
        <v>112.39</v>
      </c>
      <c r="E48" s="5">
        <f t="shared" si="7"/>
        <v>224.78</v>
      </c>
      <c r="F48" s="6">
        <f t="shared" si="1"/>
        <v>269.73599999999999</v>
      </c>
      <c r="G48" s="5">
        <f t="shared" si="2"/>
        <v>187.42</v>
      </c>
      <c r="H48" t="str">
        <f t="shared" si="3"/>
        <v>Come’n’go</v>
      </c>
      <c r="I48" t="str">
        <f t="shared" si="4"/>
        <v>Vêtements</v>
      </c>
      <c r="J48" t="str">
        <f t="shared" si="5"/>
        <v xml:space="preserve">Manteau </v>
      </c>
      <c r="K48" t="str">
        <f t="shared" si="6"/>
        <v>livrée</v>
      </c>
    </row>
    <row r="49" spans="1:11" x14ac:dyDescent="0.2">
      <c r="A49" t="s">
        <v>1111</v>
      </c>
      <c r="B49" s="14" t="s">
        <v>164</v>
      </c>
      <c r="C49" s="16">
        <v>4</v>
      </c>
      <c r="D49" s="5">
        <f t="shared" si="0"/>
        <v>7.86</v>
      </c>
      <c r="E49" s="5">
        <f t="shared" si="7"/>
        <v>31.44</v>
      </c>
      <c r="F49" s="6">
        <f t="shared" si="1"/>
        <v>32.100239999999999</v>
      </c>
      <c r="G49" s="5">
        <f t="shared" si="2"/>
        <v>20.88</v>
      </c>
      <c r="H49" t="str">
        <f t="shared" si="3"/>
        <v>Ferme Verim</v>
      </c>
      <c r="I49" t="str">
        <f t="shared" si="4"/>
        <v>Charcuterie</v>
      </c>
      <c r="J49" t="str">
        <f t="shared" si="5"/>
        <v>Saucisson sanglier</v>
      </c>
      <c r="K49" t="str">
        <f t="shared" si="6"/>
        <v>en traitement</v>
      </c>
    </row>
    <row r="50" spans="1:11" x14ac:dyDescent="0.2">
      <c r="A50" t="s">
        <v>1111</v>
      </c>
      <c r="B50" s="14" t="s">
        <v>160</v>
      </c>
      <c r="C50" s="16">
        <v>2</v>
      </c>
      <c r="D50" s="5">
        <f t="shared" si="0"/>
        <v>32.72</v>
      </c>
      <c r="E50" s="5">
        <f t="shared" si="7"/>
        <v>65.44</v>
      </c>
      <c r="F50" s="6">
        <f t="shared" si="1"/>
        <v>78.527999999999992</v>
      </c>
      <c r="G50" s="5">
        <f t="shared" si="2"/>
        <v>58.14</v>
      </c>
      <c r="H50" t="str">
        <f t="shared" si="3"/>
        <v xml:space="preserve">Rose artisan </v>
      </c>
      <c r="I50" t="str">
        <f t="shared" si="4"/>
        <v xml:space="preserve">Bijoux </v>
      </c>
      <c r="J50" t="str">
        <f t="shared" si="5"/>
        <v xml:space="preserve">Anneau </v>
      </c>
      <c r="K50" t="str">
        <f t="shared" si="6"/>
        <v>en traitement</v>
      </c>
    </row>
    <row r="51" spans="1:11" x14ac:dyDescent="0.2">
      <c r="A51" t="s">
        <v>1111</v>
      </c>
      <c r="B51" s="14" t="s">
        <v>123</v>
      </c>
      <c r="C51" s="16">
        <v>5</v>
      </c>
      <c r="D51" s="5">
        <f t="shared" si="0"/>
        <v>29.35</v>
      </c>
      <c r="E51" s="5">
        <f t="shared" si="7"/>
        <v>146.75</v>
      </c>
      <c r="F51" s="6">
        <f t="shared" si="1"/>
        <v>154.82124999999999</v>
      </c>
      <c r="G51" s="5">
        <f t="shared" si="2"/>
        <v>88</v>
      </c>
      <c r="H51" t="str">
        <f t="shared" si="3"/>
        <v>Le couchon</v>
      </c>
      <c r="I51" t="str">
        <f t="shared" si="4"/>
        <v>Alimentaire</v>
      </c>
      <c r="J51" t="str">
        <f t="shared" si="5"/>
        <v>Panier légumes</v>
      </c>
      <c r="K51" t="str">
        <f t="shared" si="6"/>
        <v>en traitement</v>
      </c>
    </row>
    <row r="52" spans="1:11" x14ac:dyDescent="0.2">
      <c r="A52" t="s">
        <v>1112</v>
      </c>
      <c r="B52" s="14" t="s">
        <v>243</v>
      </c>
      <c r="C52" s="16">
        <v>3</v>
      </c>
      <c r="D52" s="5">
        <f t="shared" si="0"/>
        <v>12.5</v>
      </c>
      <c r="E52" s="5">
        <f t="shared" si="7"/>
        <v>37.5</v>
      </c>
      <c r="F52" s="6">
        <f t="shared" si="1"/>
        <v>38.287499999999994</v>
      </c>
      <c r="G52" s="5">
        <f t="shared" si="2"/>
        <v>17.700000000000003</v>
      </c>
      <c r="H52" t="str">
        <f t="shared" si="3"/>
        <v>A pas de canard</v>
      </c>
      <c r="I52" t="str">
        <f t="shared" si="4"/>
        <v>Charcuterie</v>
      </c>
      <c r="J52" t="str">
        <f t="shared" si="5"/>
        <v>Maigret canard sec</v>
      </c>
      <c r="K52" t="str">
        <f t="shared" si="6"/>
        <v>livrée</v>
      </c>
    </row>
    <row r="53" spans="1:11" x14ac:dyDescent="0.2">
      <c r="A53" t="s">
        <v>1112</v>
      </c>
      <c r="B53" s="14" t="s">
        <v>170</v>
      </c>
      <c r="C53" s="16">
        <v>5</v>
      </c>
      <c r="D53" s="5">
        <f t="shared" si="0"/>
        <v>14.13</v>
      </c>
      <c r="E53" s="5">
        <f t="shared" si="7"/>
        <v>70.650000000000006</v>
      </c>
      <c r="F53" s="6">
        <f t="shared" si="1"/>
        <v>84.78</v>
      </c>
      <c r="G53" s="5">
        <f t="shared" si="2"/>
        <v>63.2</v>
      </c>
      <c r="H53" t="str">
        <f t="shared" si="3"/>
        <v xml:space="preserve">Rose artisan </v>
      </c>
      <c r="I53" t="str">
        <f t="shared" si="4"/>
        <v xml:space="preserve">Bijoux </v>
      </c>
      <c r="J53" t="str">
        <f t="shared" si="5"/>
        <v xml:space="preserve">Pendentif  </v>
      </c>
      <c r="K53" t="str">
        <f t="shared" si="6"/>
        <v>livrée</v>
      </c>
    </row>
    <row r="54" spans="1:11" x14ac:dyDescent="0.2">
      <c r="A54" t="s">
        <v>1112</v>
      </c>
      <c r="B54" s="14" t="s">
        <v>258</v>
      </c>
      <c r="C54" s="16">
        <v>5</v>
      </c>
      <c r="D54" s="5">
        <f t="shared" si="0"/>
        <v>22.3</v>
      </c>
      <c r="E54" s="5">
        <f t="shared" si="7"/>
        <v>111.5</v>
      </c>
      <c r="F54" s="6">
        <f t="shared" si="1"/>
        <v>133.79999999999998</v>
      </c>
      <c r="G54" s="5">
        <f t="shared" si="2"/>
        <v>79</v>
      </c>
      <c r="H54" t="str">
        <f t="shared" si="3"/>
        <v>Vino Degust</v>
      </c>
      <c r="I54" t="str">
        <f t="shared" si="4"/>
        <v>décoration</v>
      </c>
      <c r="J54" t="str">
        <f t="shared" si="5"/>
        <v>verres champagne x6</v>
      </c>
      <c r="K54" t="str">
        <f t="shared" si="6"/>
        <v>livrée</v>
      </c>
    </row>
    <row r="55" spans="1:11" x14ac:dyDescent="0.2">
      <c r="A55" t="s">
        <v>1112</v>
      </c>
      <c r="B55" s="14" t="s">
        <v>162</v>
      </c>
      <c r="C55" s="16">
        <v>3</v>
      </c>
      <c r="D55" s="5">
        <f t="shared" si="0"/>
        <v>57.71</v>
      </c>
      <c r="E55" s="5">
        <f t="shared" si="7"/>
        <v>173.13</v>
      </c>
      <c r="F55" s="6">
        <f t="shared" si="1"/>
        <v>207.756</v>
      </c>
      <c r="G55" s="5">
        <f t="shared" si="2"/>
        <v>146.22</v>
      </c>
      <c r="H55" t="str">
        <f t="shared" si="3"/>
        <v>Friperie</v>
      </c>
      <c r="I55" t="str">
        <f t="shared" si="4"/>
        <v>Vêtements</v>
      </c>
      <c r="J55" t="str">
        <f t="shared" si="5"/>
        <v>Jupe courte</v>
      </c>
      <c r="K55" t="str">
        <f t="shared" si="6"/>
        <v>livrée</v>
      </c>
    </row>
    <row r="56" spans="1:11" x14ac:dyDescent="0.2">
      <c r="A56" t="s">
        <v>1112</v>
      </c>
      <c r="B56" s="14" t="s">
        <v>260</v>
      </c>
      <c r="C56" s="16">
        <v>2</v>
      </c>
      <c r="D56" s="5">
        <f t="shared" si="0"/>
        <v>5</v>
      </c>
      <c r="E56" s="5">
        <f t="shared" si="7"/>
        <v>10</v>
      </c>
      <c r="F56" s="6">
        <f t="shared" si="1"/>
        <v>10.549999999999999</v>
      </c>
      <c r="G56" s="5">
        <f t="shared" si="2"/>
        <v>8.6</v>
      </c>
      <c r="H56" t="str">
        <f t="shared" si="3"/>
        <v>Secret nature</v>
      </c>
      <c r="I56" t="str">
        <f t="shared" si="4"/>
        <v>Alimentaire</v>
      </c>
      <c r="J56" t="str">
        <f t="shared" si="5"/>
        <v>pain surprise</v>
      </c>
      <c r="K56" t="str">
        <f t="shared" si="6"/>
        <v>livrée</v>
      </c>
    </row>
    <row r="57" spans="1:11" x14ac:dyDescent="0.2">
      <c r="A57" t="s">
        <v>1113</v>
      </c>
      <c r="B57" s="14" t="s">
        <v>190</v>
      </c>
      <c r="C57" s="16">
        <v>3</v>
      </c>
      <c r="D57" s="5">
        <f t="shared" si="0"/>
        <v>8.91</v>
      </c>
      <c r="E57" s="5">
        <f t="shared" si="7"/>
        <v>26.73</v>
      </c>
      <c r="F57" s="6">
        <f t="shared" si="1"/>
        <v>28.200149999999997</v>
      </c>
      <c r="G57" s="5">
        <f t="shared" si="2"/>
        <v>19.5</v>
      </c>
      <c r="H57" t="str">
        <f t="shared" si="3"/>
        <v>Le Jardin</v>
      </c>
      <c r="I57" t="str">
        <f t="shared" si="4"/>
        <v>Alimentaire</v>
      </c>
      <c r="J57" t="str">
        <f t="shared" si="5"/>
        <v>Confiture marrom</v>
      </c>
      <c r="K57" t="str">
        <f t="shared" si="6"/>
        <v>en traitement</v>
      </c>
    </row>
    <row r="58" spans="1:11" x14ac:dyDescent="0.2">
      <c r="A58" t="s">
        <v>1113</v>
      </c>
      <c r="B58" s="14" t="s">
        <v>126</v>
      </c>
      <c r="C58" s="16">
        <v>3</v>
      </c>
      <c r="D58" s="5">
        <f t="shared" si="0"/>
        <v>49.57</v>
      </c>
      <c r="E58" s="5">
        <f t="shared" si="7"/>
        <v>148.71</v>
      </c>
      <c r="F58" s="6">
        <f t="shared" si="1"/>
        <v>178.452</v>
      </c>
      <c r="G58" s="5">
        <f t="shared" si="2"/>
        <v>102.06</v>
      </c>
      <c r="H58" t="str">
        <f t="shared" si="3"/>
        <v>ADC</v>
      </c>
      <c r="I58" t="str">
        <f t="shared" si="4"/>
        <v xml:space="preserve">Bijoux </v>
      </c>
      <c r="J58" t="str">
        <f t="shared" si="5"/>
        <v xml:space="preserve">Pendentif  </v>
      </c>
      <c r="K58" t="str">
        <f t="shared" si="6"/>
        <v>en traitement</v>
      </c>
    </row>
    <row r="59" spans="1:11" x14ac:dyDescent="0.2">
      <c r="A59" t="s">
        <v>1113</v>
      </c>
      <c r="B59" s="14" t="s">
        <v>248</v>
      </c>
      <c r="C59" s="16">
        <v>3</v>
      </c>
      <c r="D59" s="5">
        <f t="shared" si="0"/>
        <v>8</v>
      </c>
      <c r="E59" s="5">
        <f t="shared" si="7"/>
        <v>24</v>
      </c>
      <c r="F59" s="6">
        <f t="shared" si="1"/>
        <v>25.32</v>
      </c>
      <c r="G59" s="5">
        <f t="shared" si="2"/>
        <v>19.5</v>
      </c>
      <c r="H59" t="str">
        <f t="shared" si="3"/>
        <v>Ferme Mad'In</v>
      </c>
      <c r="I59" t="str">
        <f t="shared" si="4"/>
        <v>Alimentaire</v>
      </c>
      <c r="J59" t="str">
        <f t="shared" si="5"/>
        <v>confiture pomme 500gr</v>
      </c>
      <c r="K59" t="str">
        <f t="shared" si="6"/>
        <v>en traitement</v>
      </c>
    </row>
    <row r="60" spans="1:11" x14ac:dyDescent="0.2">
      <c r="A60" t="s">
        <v>1114</v>
      </c>
      <c r="B60" s="14" t="s">
        <v>194</v>
      </c>
      <c r="C60" s="16">
        <v>5</v>
      </c>
      <c r="D60" s="5">
        <f t="shared" si="0"/>
        <v>112.39</v>
      </c>
      <c r="E60" s="5">
        <f t="shared" si="7"/>
        <v>561.95000000000005</v>
      </c>
      <c r="F60" s="6">
        <f t="shared" si="1"/>
        <v>674.34</v>
      </c>
      <c r="G60" s="5">
        <f t="shared" si="2"/>
        <v>468.54999999999995</v>
      </c>
      <c r="H60" t="str">
        <f t="shared" si="3"/>
        <v>Come’n’go</v>
      </c>
      <c r="I60" t="str">
        <f t="shared" si="4"/>
        <v>Vêtements</v>
      </c>
      <c r="J60" t="str">
        <f t="shared" si="5"/>
        <v xml:space="preserve">Manteau </v>
      </c>
      <c r="K60" t="str">
        <f t="shared" si="6"/>
        <v>livrée</v>
      </c>
    </row>
    <row r="61" spans="1:11" x14ac:dyDescent="0.2">
      <c r="A61" t="s">
        <v>1114</v>
      </c>
      <c r="B61" s="14" t="s">
        <v>171</v>
      </c>
      <c r="C61" s="16">
        <v>5</v>
      </c>
      <c r="D61" s="5">
        <f t="shared" si="0"/>
        <v>9.2899999999999991</v>
      </c>
      <c r="E61" s="5">
        <f t="shared" si="7"/>
        <v>46.449999999999996</v>
      </c>
      <c r="F61" s="6">
        <f t="shared" si="1"/>
        <v>47.425449999999991</v>
      </c>
      <c r="G61" s="5">
        <f t="shared" si="2"/>
        <v>26.5</v>
      </c>
      <c r="H61" t="str">
        <f t="shared" si="3"/>
        <v>Le couchon</v>
      </c>
      <c r="I61" t="str">
        <f t="shared" si="4"/>
        <v>Charcuterie</v>
      </c>
      <c r="J61" t="str">
        <f t="shared" si="5"/>
        <v>Saucisson aux cèpes</v>
      </c>
      <c r="K61" t="str">
        <f t="shared" si="6"/>
        <v>livrée</v>
      </c>
    </row>
    <row r="62" spans="1:11" x14ac:dyDescent="0.2">
      <c r="A62" t="s">
        <v>1115</v>
      </c>
      <c r="B62" s="14" t="s">
        <v>177</v>
      </c>
      <c r="C62" s="16">
        <v>4</v>
      </c>
      <c r="D62" s="5">
        <f t="shared" si="0"/>
        <v>30.49</v>
      </c>
      <c r="E62" s="5">
        <f t="shared" si="7"/>
        <v>121.96</v>
      </c>
      <c r="F62" s="6">
        <f t="shared" si="1"/>
        <v>146.35199999999998</v>
      </c>
      <c r="G62" s="5">
        <f t="shared" si="2"/>
        <v>86.64</v>
      </c>
      <c r="H62" t="str">
        <f t="shared" si="3"/>
        <v>Ferme La Casè</v>
      </c>
      <c r="I62" t="str">
        <f t="shared" si="4"/>
        <v xml:space="preserve">Bijoux </v>
      </c>
      <c r="J62" t="str">
        <f t="shared" si="5"/>
        <v xml:space="preserve">Anneau </v>
      </c>
      <c r="K62" t="str">
        <f t="shared" si="6"/>
        <v>en livraison</v>
      </c>
    </row>
    <row r="63" spans="1:11" x14ac:dyDescent="0.2">
      <c r="A63" t="s">
        <v>1115</v>
      </c>
      <c r="B63" s="14" t="s">
        <v>267</v>
      </c>
      <c r="C63" s="16">
        <v>1</v>
      </c>
      <c r="D63" s="5">
        <f t="shared" si="0"/>
        <v>59.5</v>
      </c>
      <c r="E63" s="5">
        <f t="shared" si="7"/>
        <v>59.5</v>
      </c>
      <c r="F63" s="6">
        <f t="shared" si="1"/>
        <v>62.772499999999994</v>
      </c>
      <c r="G63" s="5">
        <f t="shared" si="2"/>
        <v>45</v>
      </c>
      <c r="H63" t="str">
        <f t="shared" si="3"/>
        <v>Vino Degust</v>
      </c>
      <c r="I63" t="str">
        <f t="shared" si="4"/>
        <v>Boisson</v>
      </c>
      <c r="J63" t="str">
        <f t="shared" si="5"/>
        <v>Champagne millesime 2020</v>
      </c>
      <c r="K63" t="str">
        <f t="shared" si="6"/>
        <v>en livraison</v>
      </c>
    </row>
    <row r="64" spans="1:11" x14ac:dyDescent="0.2">
      <c r="A64" t="s">
        <v>1116</v>
      </c>
      <c r="B64" s="14" t="s">
        <v>249</v>
      </c>
      <c r="C64" s="16">
        <v>4</v>
      </c>
      <c r="D64" s="5">
        <f t="shared" si="0"/>
        <v>8</v>
      </c>
      <c r="E64" s="5">
        <f t="shared" si="7"/>
        <v>32</v>
      </c>
      <c r="F64" s="6">
        <f t="shared" si="1"/>
        <v>32.671999999999997</v>
      </c>
      <c r="G64" s="5">
        <f t="shared" si="2"/>
        <v>28</v>
      </c>
      <c r="H64" t="str">
        <f t="shared" si="3"/>
        <v>Id &amp; Pat</v>
      </c>
      <c r="I64" t="str">
        <f t="shared" si="4"/>
        <v>Charcuterie</v>
      </c>
      <c r="J64" t="str">
        <f t="shared" si="5"/>
        <v>paté en croûte 2/3 pers</v>
      </c>
      <c r="K64" t="str">
        <f t="shared" si="6"/>
        <v>livrée</v>
      </c>
    </row>
    <row r="65" spans="1:11" x14ac:dyDescent="0.2">
      <c r="A65" t="s">
        <v>1116</v>
      </c>
      <c r="B65" s="14" t="s">
        <v>256</v>
      </c>
      <c r="C65" s="16">
        <v>5</v>
      </c>
      <c r="D65" s="5">
        <f t="shared" si="0"/>
        <v>26.86</v>
      </c>
      <c r="E65" s="5">
        <f t="shared" si="7"/>
        <v>134.30000000000001</v>
      </c>
      <c r="F65" s="6">
        <f t="shared" si="1"/>
        <v>141.6865</v>
      </c>
      <c r="G65" s="5">
        <f t="shared" si="2"/>
        <v>92.5</v>
      </c>
      <c r="H65" t="str">
        <f t="shared" si="3"/>
        <v>Ferme Mad'In</v>
      </c>
      <c r="I65" t="str">
        <f t="shared" si="4"/>
        <v>Alimentaire</v>
      </c>
      <c r="J65" t="str">
        <f t="shared" si="5"/>
        <v>fromage chèvre frais 1kg</v>
      </c>
      <c r="K65" t="str">
        <f t="shared" si="6"/>
        <v>livrée</v>
      </c>
    </row>
    <row r="66" spans="1:11" x14ac:dyDescent="0.2">
      <c r="A66" t="s">
        <v>1116</v>
      </c>
      <c r="B66" s="14" t="s">
        <v>151</v>
      </c>
      <c r="C66" s="16">
        <v>5</v>
      </c>
      <c r="D66" s="5">
        <f t="shared" ref="D66:D129" si="8">VLOOKUP($B66,Produits,4,FALSE)</f>
        <v>54.54</v>
      </c>
      <c r="E66" s="5">
        <f t="shared" si="7"/>
        <v>272.7</v>
      </c>
      <c r="F66" s="6">
        <f t="shared" ref="F66:F129" si="9">E66*(1+VLOOKUP(VLOOKUP($B66,Produits,3,FALSE),TVAs,2,FALSE))</f>
        <v>327.23999999999995</v>
      </c>
      <c r="G66" s="5">
        <f t="shared" ref="G66:G129" si="10">VLOOKUP($B66,Produits,7,FALSE)*C66</f>
        <v>188.2</v>
      </c>
      <c r="H66" t="str">
        <f t="shared" ref="H66:H129" si="11">VLOOKUP($B66,Produits,2,FALSE)</f>
        <v>La Folie</v>
      </c>
      <c r="I66" t="str">
        <f t="shared" ref="I66:I129" si="12">VLOOKUP($B66,Produits,3,FALSE)</f>
        <v>Vêtements</v>
      </c>
      <c r="J66" t="str">
        <f t="shared" ref="J66:J129" si="13">VLOOKUP($B66,Produits,5,FALSE)</f>
        <v>Jupe courte</v>
      </c>
      <c r="K66" t="str">
        <f t="shared" ref="K66:K129" si="14">VLOOKUP($A66,Commandes,4,FALSE)</f>
        <v>livrée</v>
      </c>
    </row>
    <row r="67" spans="1:11" x14ac:dyDescent="0.2">
      <c r="A67" t="s">
        <v>1116</v>
      </c>
      <c r="B67" s="14" t="s">
        <v>181</v>
      </c>
      <c r="C67" s="16">
        <v>3</v>
      </c>
      <c r="D67" s="5">
        <f t="shared" si="8"/>
        <v>29.87</v>
      </c>
      <c r="E67" s="5">
        <f t="shared" ref="E67:E130" si="15">D67*C67</f>
        <v>89.61</v>
      </c>
      <c r="F67" s="6">
        <f t="shared" si="9"/>
        <v>107.532</v>
      </c>
      <c r="G67" s="5">
        <f t="shared" si="10"/>
        <v>50.19</v>
      </c>
      <c r="H67" t="str">
        <f t="shared" si="11"/>
        <v>Atelier SMK</v>
      </c>
      <c r="I67" t="str">
        <f t="shared" si="12"/>
        <v xml:space="preserve">Bijoux </v>
      </c>
      <c r="J67" t="str">
        <f t="shared" si="13"/>
        <v>Bracelet</v>
      </c>
      <c r="K67" t="str">
        <f t="shared" si="14"/>
        <v>livrée</v>
      </c>
    </row>
    <row r="68" spans="1:11" x14ac:dyDescent="0.2">
      <c r="A68" t="s">
        <v>1116</v>
      </c>
      <c r="B68" s="14" t="s">
        <v>244</v>
      </c>
      <c r="C68" s="16">
        <v>5</v>
      </c>
      <c r="D68" s="5">
        <f t="shared" si="8"/>
        <v>2.7</v>
      </c>
      <c r="E68" s="5">
        <f t="shared" si="15"/>
        <v>13.5</v>
      </c>
      <c r="F68" s="6">
        <f t="shared" si="9"/>
        <v>14.2425</v>
      </c>
      <c r="G68" s="5">
        <f t="shared" si="10"/>
        <v>9.5</v>
      </c>
      <c r="H68" t="str">
        <f t="shared" si="11"/>
        <v>Secret nature</v>
      </c>
      <c r="I68" t="str">
        <f t="shared" si="12"/>
        <v>Alimentaire</v>
      </c>
      <c r="J68" t="str">
        <f t="shared" si="13"/>
        <v>pain de campagne</v>
      </c>
      <c r="K68" t="str">
        <f t="shared" si="14"/>
        <v>livrée</v>
      </c>
    </row>
    <row r="69" spans="1:11" x14ac:dyDescent="0.2">
      <c r="A69" t="s">
        <v>1117</v>
      </c>
      <c r="B69" s="14" t="s">
        <v>244</v>
      </c>
      <c r="C69" s="16">
        <v>2</v>
      </c>
      <c r="D69" s="5">
        <f t="shared" si="8"/>
        <v>2.7</v>
      </c>
      <c r="E69" s="5">
        <f t="shared" si="15"/>
        <v>5.4</v>
      </c>
      <c r="F69" s="6">
        <f t="shared" si="9"/>
        <v>5.6970000000000001</v>
      </c>
      <c r="G69" s="5">
        <f t="shared" si="10"/>
        <v>3.8</v>
      </c>
      <c r="H69" t="str">
        <f t="shared" si="11"/>
        <v>Secret nature</v>
      </c>
      <c r="I69" t="str">
        <f t="shared" si="12"/>
        <v>Alimentaire</v>
      </c>
      <c r="J69" t="str">
        <f t="shared" si="13"/>
        <v>pain de campagne</v>
      </c>
      <c r="K69" t="str">
        <f t="shared" si="14"/>
        <v>livrée</v>
      </c>
    </row>
    <row r="70" spans="1:11" x14ac:dyDescent="0.2">
      <c r="A70" t="s">
        <v>1118</v>
      </c>
      <c r="B70" s="14" t="s">
        <v>143</v>
      </c>
      <c r="C70" s="16">
        <v>4</v>
      </c>
      <c r="D70" s="5">
        <f t="shared" si="8"/>
        <v>3.5</v>
      </c>
      <c r="E70" s="5">
        <f t="shared" si="15"/>
        <v>14</v>
      </c>
      <c r="F70" s="6">
        <f t="shared" si="9"/>
        <v>14.77</v>
      </c>
      <c r="G70" s="5">
        <f t="shared" si="10"/>
        <v>12.72</v>
      </c>
      <c r="H70" t="str">
        <f t="shared" si="11"/>
        <v>La Ruche</v>
      </c>
      <c r="I70" t="str">
        <f t="shared" si="12"/>
        <v>Boisson</v>
      </c>
      <c r="J70" t="str">
        <f t="shared" si="13"/>
        <v>Bière ambrée</v>
      </c>
      <c r="K70" t="str">
        <f t="shared" si="14"/>
        <v>en livraison</v>
      </c>
    </row>
    <row r="71" spans="1:11" x14ac:dyDescent="0.2">
      <c r="A71" t="s">
        <v>1118</v>
      </c>
      <c r="B71" s="14" t="s">
        <v>131</v>
      </c>
      <c r="C71" s="16">
        <v>2</v>
      </c>
      <c r="D71" s="5">
        <f t="shared" si="8"/>
        <v>20.86</v>
      </c>
      <c r="E71" s="5">
        <f t="shared" si="15"/>
        <v>41.72</v>
      </c>
      <c r="F71" s="6">
        <f t="shared" si="9"/>
        <v>45.892000000000003</v>
      </c>
      <c r="G71" s="5">
        <f t="shared" si="10"/>
        <v>33.26</v>
      </c>
      <c r="H71" t="str">
        <f t="shared" si="11"/>
        <v>La Ruche</v>
      </c>
      <c r="I71" t="str">
        <f t="shared" si="12"/>
        <v>Cosmétique Bio</v>
      </c>
      <c r="J71" t="str">
        <f t="shared" si="13"/>
        <v>Crème hydratant</v>
      </c>
      <c r="K71" t="str">
        <f t="shared" si="14"/>
        <v>en livraison</v>
      </c>
    </row>
    <row r="72" spans="1:11" x14ac:dyDescent="0.2">
      <c r="A72" t="s">
        <v>1118</v>
      </c>
      <c r="B72" s="14" t="s">
        <v>170</v>
      </c>
      <c r="C72" s="16">
        <v>4</v>
      </c>
      <c r="D72" s="5">
        <f t="shared" si="8"/>
        <v>14.13</v>
      </c>
      <c r="E72" s="5">
        <f t="shared" si="15"/>
        <v>56.52</v>
      </c>
      <c r="F72" s="6">
        <f t="shared" si="9"/>
        <v>67.823999999999998</v>
      </c>
      <c r="G72" s="5">
        <f t="shared" si="10"/>
        <v>50.56</v>
      </c>
      <c r="H72" t="str">
        <f t="shared" si="11"/>
        <v xml:space="preserve">Rose artisan </v>
      </c>
      <c r="I72" t="str">
        <f t="shared" si="12"/>
        <v xml:space="preserve">Bijoux </v>
      </c>
      <c r="J72" t="str">
        <f t="shared" si="13"/>
        <v xml:space="preserve">Pendentif  </v>
      </c>
      <c r="K72" t="str">
        <f t="shared" si="14"/>
        <v>en livraison</v>
      </c>
    </row>
    <row r="73" spans="1:11" x14ac:dyDescent="0.2">
      <c r="A73" t="s">
        <v>1118</v>
      </c>
      <c r="B73" s="14" t="s">
        <v>150</v>
      </c>
      <c r="C73" s="16">
        <v>5</v>
      </c>
      <c r="D73" s="5">
        <f t="shared" si="8"/>
        <v>59.95</v>
      </c>
      <c r="E73" s="5">
        <f t="shared" si="15"/>
        <v>299.75</v>
      </c>
      <c r="F73" s="6">
        <f t="shared" si="9"/>
        <v>316.23624999999998</v>
      </c>
      <c r="G73" s="5">
        <f t="shared" si="10"/>
        <v>233.2</v>
      </c>
      <c r="H73" t="str">
        <f t="shared" si="11"/>
        <v>Bouquine</v>
      </c>
      <c r="I73" t="str">
        <f t="shared" si="12"/>
        <v>Boisson</v>
      </c>
      <c r="J73" t="str">
        <f t="shared" si="13"/>
        <v>Champagne blanc des blancs</v>
      </c>
      <c r="K73" t="str">
        <f t="shared" si="14"/>
        <v>en livraison</v>
      </c>
    </row>
    <row r="74" spans="1:11" x14ac:dyDescent="0.2">
      <c r="A74" t="s">
        <v>1118</v>
      </c>
      <c r="B74" s="14" t="s">
        <v>168</v>
      </c>
      <c r="C74" s="16">
        <v>3</v>
      </c>
      <c r="D74" s="5">
        <f t="shared" si="8"/>
        <v>3.91</v>
      </c>
      <c r="E74" s="5">
        <f t="shared" si="15"/>
        <v>11.73</v>
      </c>
      <c r="F74" s="6">
        <f t="shared" si="9"/>
        <v>12.37515</v>
      </c>
      <c r="G74" s="5">
        <f t="shared" si="10"/>
        <v>9.33</v>
      </c>
      <c r="H74" t="str">
        <f t="shared" si="11"/>
        <v>La Ruche</v>
      </c>
      <c r="I74" t="str">
        <f t="shared" si="12"/>
        <v>Boisson</v>
      </c>
      <c r="J74" t="str">
        <f t="shared" si="13"/>
        <v>Bière brune</v>
      </c>
      <c r="K74" t="str">
        <f t="shared" si="14"/>
        <v>en livraison</v>
      </c>
    </row>
    <row r="75" spans="1:11" x14ac:dyDescent="0.2">
      <c r="A75" t="s">
        <v>1119</v>
      </c>
      <c r="B75" s="14" t="s">
        <v>267</v>
      </c>
      <c r="C75" s="16">
        <v>2</v>
      </c>
      <c r="D75" s="5">
        <f t="shared" si="8"/>
        <v>59.5</v>
      </c>
      <c r="E75" s="5">
        <f t="shared" si="15"/>
        <v>119</v>
      </c>
      <c r="F75" s="6">
        <f t="shared" si="9"/>
        <v>125.54499999999999</v>
      </c>
      <c r="G75" s="5">
        <f t="shared" si="10"/>
        <v>90</v>
      </c>
      <c r="H75" t="str">
        <f t="shared" si="11"/>
        <v>Vino Degust</v>
      </c>
      <c r="I75" t="str">
        <f t="shared" si="12"/>
        <v>Boisson</v>
      </c>
      <c r="J75" t="str">
        <f t="shared" si="13"/>
        <v>Champagne millesime 2020</v>
      </c>
      <c r="K75" t="str">
        <f t="shared" si="14"/>
        <v>livrée</v>
      </c>
    </row>
    <row r="76" spans="1:11" x14ac:dyDescent="0.2">
      <c r="A76" t="s">
        <v>1120</v>
      </c>
      <c r="B76" s="14" t="s">
        <v>169</v>
      </c>
      <c r="C76" s="16">
        <v>1</v>
      </c>
      <c r="D76" s="5">
        <f t="shared" si="8"/>
        <v>3.33</v>
      </c>
      <c r="E76" s="5">
        <f t="shared" si="15"/>
        <v>3.33</v>
      </c>
      <c r="F76" s="6">
        <f t="shared" si="9"/>
        <v>3.51315</v>
      </c>
      <c r="G76" s="5">
        <f t="shared" si="10"/>
        <v>3.01</v>
      </c>
      <c r="H76" t="str">
        <f t="shared" si="11"/>
        <v>La Ruche</v>
      </c>
      <c r="I76" t="str">
        <f t="shared" si="12"/>
        <v>Alimentaire</v>
      </c>
      <c r="J76" t="str">
        <f t="shared" si="13"/>
        <v>Confiture fraise</v>
      </c>
      <c r="K76" t="str">
        <f t="shared" si="14"/>
        <v>en livraison</v>
      </c>
    </row>
    <row r="77" spans="1:11" x14ac:dyDescent="0.2">
      <c r="A77" t="s">
        <v>1120</v>
      </c>
      <c r="B77" s="14" t="s">
        <v>130</v>
      </c>
      <c r="C77" s="16">
        <v>4</v>
      </c>
      <c r="D77" s="5">
        <f t="shared" si="8"/>
        <v>3.84</v>
      </c>
      <c r="E77" s="5">
        <f t="shared" si="15"/>
        <v>15.36</v>
      </c>
      <c r="F77" s="6">
        <f t="shared" si="9"/>
        <v>15.682559999999999</v>
      </c>
      <c r="G77" s="5">
        <f t="shared" si="10"/>
        <v>12.92</v>
      </c>
      <c r="H77" t="str">
        <f t="shared" si="11"/>
        <v>Asinerie</v>
      </c>
      <c r="I77" t="str">
        <f t="shared" si="12"/>
        <v>Charcuterie</v>
      </c>
      <c r="J77" t="str">
        <f t="shared" si="13"/>
        <v>Saucisson sanglier</v>
      </c>
      <c r="K77" t="str">
        <f t="shared" si="14"/>
        <v>en livraison</v>
      </c>
    </row>
    <row r="78" spans="1:11" x14ac:dyDescent="0.2">
      <c r="A78" t="s">
        <v>1120</v>
      </c>
      <c r="B78" s="14" t="s">
        <v>167</v>
      </c>
      <c r="C78" s="16">
        <v>4</v>
      </c>
      <c r="D78" s="5">
        <f t="shared" si="8"/>
        <v>28.15</v>
      </c>
      <c r="E78" s="5">
        <f t="shared" si="15"/>
        <v>112.6</v>
      </c>
      <c r="F78" s="6">
        <f t="shared" si="9"/>
        <v>135.11999999999998</v>
      </c>
      <c r="G78" s="5">
        <f t="shared" si="10"/>
        <v>97</v>
      </c>
      <c r="H78" t="str">
        <f t="shared" si="11"/>
        <v>Come’n’go</v>
      </c>
      <c r="I78" t="str">
        <f t="shared" si="12"/>
        <v>Vêtements</v>
      </c>
      <c r="J78" t="str">
        <f t="shared" si="13"/>
        <v>Short enfant</v>
      </c>
      <c r="K78" t="str">
        <f t="shared" si="14"/>
        <v>en livraison</v>
      </c>
    </row>
    <row r="79" spans="1:11" x14ac:dyDescent="0.2">
      <c r="A79" t="s">
        <v>1121</v>
      </c>
      <c r="B79" s="14" t="s">
        <v>153</v>
      </c>
      <c r="C79" s="16">
        <v>4</v>
      </c>
      <c r="D79" s="5">
        <f t="shared" si="8"/>
        <v>32.43</v>
      </c>
      <c r="E79" s="5">
        <f t="shared" si="15"/>
        <v>129.72</v>
      </c>
      <c r="F79" s="6">
        <f t="shared" si="9"/>
        <v>155.66399999999999</v>
      </c>
      <c r="G79" s="5">
        <f t="shared" si="10"/>
        <v>103.92</v>
      </c>
      <c r="H79" t="str">
        <f t="shared" si="11"/>
        <v>Come’n’go</v>
      </c>
      <c r="I79" t="str">
        <f t="shared" si="12"/>
        <v>décoration</v>
      </c>
      <c r="J79" t="str">
        <f t="shared" si="13"/>
        <v>Tapis salon</v>
      </c>
      <c r="K79" t="str">
        <f t="shared" si="14"/>
        <v>en livraison</v>
      </c>
    </row>
    <row r="80" spans="1:11" x14ac:dyDescent="0.2">
      <c r="A80" t="s">
        <v>1121</v>
      </c>
      <c r="B80" s="14" t="s">
        <v>175</v>
      </c>
      <c r="C80" s="16">
        <v>4</v>
      </c>
      <c r="D80" s="5">
        <f t="shared" si="8"/>
        <v>6.72</v>
      </c>
      <c r="E80" s="5">
        <f t="shared" si="15"/>
        <v>26.88</v>
      </c>
      <c r="F80" s="6">
        <f t="shared" si="9"/>
        <v>27.444479999999995</v>
      </c>
      <c r="G80" s="5">
        <f t="shared" si="10"/>
        <v>22.76</v>
      </c>
      <c r="H80" t="str">
        <f t="shared" si="11"/>
        <v>Ferme La Casè</v>
      </c>
      <c r="I80" t="str">
        <f t="shared" si="12"/>
        <v>Charcuterie</v>
      </c>
      <c r="J80" t="str">
        <f t="shared" si="13"/>
        <v>Saucisson aux cèpes</v>
      </c>
      <c r="K80" t="str">
        <f t="shared" si="14"/>
        <v>en livraison</v>
      </c>
    </row>
    <row r="81" spans="1:11" x14ac:dyDescent="0.2">
      <c r="A81" t="s">
        <v>1121</v>
      </c>
      <c r="B81" s="14" t="s">
        <v>177</v>
      </c>
      <c r="C81" s="16">
        <v>4</v>
      </c>
      <c r="D81" s="5">
        <f t="shared" si="8"/>
        <v>30.49</v>
      </c>
      <c r="E81" s="5">
        <f t="shared" si="15"/>
        <v>121.96</v>
      </c>
      <c r="F81" s="6">
        <f t="shared" si="9"/>
        <v>146.35199999999998</v>
      </c>
      <c r="G81" s="5">
        <f t="shared" si="10"/>
        <v>86.64</v>
      </c>
      <c r="H81" t="str">
        <f t="shared" si="11"/>
        <v>Ferme La Casè</v>
      </c>
      <c r="I81" t="str">
        <f t="shared" si="12"/>
        <v xml:space="preserve">Bijoux </v>
      </c>
      <c r="J81" t="str">
        <f t="shared" si="13"/>
        <v xml:space="preserve">Anneau </v>
      </c>
      <c r="K81" t="str">
        <f t="shared" si="14"/>
        <v>en livraison</v>
      </c>
    </row>
    <row r="82" spans="1:11" x14ac:dyDescent="0.2">
      <c r="A82" t="s">
        <v>1122</v>
      </c>
      <c r="B82" s="14" t="s">
        <v>146</v>
      </c>
      <c r="C82" s="16">
        <v>4</v>
      </c>
      <c r="D82" s="5">
        <f t="shared" si="8"/>
        <v>6.17</v>
      </c>
      <c r="E82" s="5">
        <f t="shared" si="15"/>
        <v>24.68</v>
      </c>
      <c r="F82" s="6">
        <f t="shared" si="9"/>
        <v>26.037399999999998</v>
      </c>
      <c r="G82" s="5">
        <f t="shared" si="10"/>
        <v>17.12</v>
      </c>
      <c r="H82" t="str">
        <f t="shared" si="11"/>
        <v>Brasserie TDC</v>
      </c>
      <c r="I82" t="str">
        <f t="shared" si="12"/>
        <v>Boisson</v>
      </c>
      <c r="J82" t="str">
        <f t="shared" si="13"/>
        <v>Bière brune</v>
      </c>
      <c r="K82" t="str">
        <f t="shared" si="14"/>
        <v>en livraison</v>
      </c>
    </row>
    <row r="83" spans="1:11" x14ac:dyDescent="0.2">
      <c r="A83" t="s">
        <v>1122</v>
      </c>
      <c r="B83" s="14" t="s">
        <v>263</v>
      </c>
      <c r="C83" s="16">
        <v>1</v>
      </c>
      <c r="D83" s="5">
        <f t="shared" si="8"/>
        <v>25</v>
      </c>
      <c r="E83" s="5">
        <f t="shared" si="15"/>
        <v>25</v>
      </c>
      <c r="F83" s="6">
        <f t="shared" si="9"/>
        <v>26.375</v>
      </c>
      <c r="G83" s="5">
        <f t="shared" si="10"/>
        <v>22.5</v>
      </c>
      <c r="H83" t="str">
        <f t="shared" si="11"/>
        <v>Chèvres d'Argonnes</v>
      </c>
      <c r="I83" t="str">
        <f t="shared" si="12"/>
        <v>Alimentaire</v>
      </c>
      <c r="J83" t="str">
        <f t="shared" si="13"/>
        <v>Yaourt chèvre 1kg</v>
      </c>
      <c r="K83" t="str">
        <f t="shared" si="14"/>
        <v>en livraison</v>
      </c>
    </row>
    <row r="84" spans="1:11" x14ac:dyDescent="0.2">
      <c r="A84" t="s">
        <v>1122</v>
      </c>
      <c r="B84" s="14" t="s">
        <v>144</v>
      </c>
      <c r="C84" s="16">
        <v>4</v>
      </c>
      <c r="D84" s="5">
        <f t="shared" si="8"/>
        <v>24.85</v>
      </c>
      <c r="E84" s="5">
        <f t="shared" si="15"/>
        <v>99.4</v>
      </c>
      <c r="F84" s="6">
        <f t="shared" si="9"/>
        <v>119.28</v>
      </c>
      <c r="G84" s="5">
        <f t="shared" si="10"/>
        <v>90.08</v>
      </c>
      <c r="H84" t="str">
        <f t="shared" si="11"/>
        <v>Tango</v>
      </c>
      <c r="I84" t="str">
        <f t="shared" si="12"/>
        <v>Vêtements</v>
      </c>
      <c r="J84" t="str">
        <f t="shared" si="13"/>
        <v>Short enfant</v>
      </c>
      <c r="K84" t="str">
        <f t="shared" si="14"/>
        <v>en livraison</v>
      </c>
    </row>
    <row r="85" spans="1:11" x14ac:dyDescent="0.2">
      <c r="A85" t="s">
        <v>1122</v>
      </c>
      <c r="B85" s="14" t="s">
        <v>129</v>
      </c>
      <c r="C85" s="16">
        <v>4</v>
      </c>
      <c r="D85" s="5">
        <f t="shared" si="8"/>
        <v>59.22</v>
      </c>
      <c r="E85" s="5">
        <f t="shared" si="15"/>
        <v>236.88</v>
      </c>
      <c r="F85" s="6">
        <f t="shared" si="9"/>
        <v>284.25599999999997</v>
      </c>
      <c r="G85" s="5">
        <f t="shared" si="10"/>
        <v>172.68</v>
      </c>
      <c r="H85" t="str">
        <f t="shared" si="11"/>
        <v>Come’n’go</v>
      </c>
      <c r="I85" t="str">
        <f t="shared" si="12"/>
        <v>Vêtements</v>
      </c>
      <c r="J85" t="str">
        <f t="shared" si="13"/>
        <v>Jupe courte</v>
      </c>
      <c r="K85" t="str">
        <f t="shared" si="14"/>
        <v>en livraison</v>
      </c>
    </row>
    <row r="86" spans="1:11" x14ac:dyDescent="0.2">
      <c r="A86" t="s">
        <v>1122</v>
      </c>
      <c r="B86" s="14" t="s">
        <v>158</v>
      </c>
      <c r="C86" s="16">
        <v>4</v>
      </c>
      <c r="D86" s="5">
        <f t="shared" si="8"/>
        <v>51.77</v>
      </c>
      <c r="E86" s="5">
        <f t="shared" si="15"/>
        <v>207.08</v>
      </c>
      <c r="F86" s="6">
        <f t="shared" si="9"/>
        <v>248.49600000000001</v>
      </c>
      <c r="G86" s="5">
        <f t="shared" si="10"/>
        <v>165.52</v>
      </c>
      <c r="H86" t="str">
        <f t="shared" si="11"/>
        <v>Galice</v>
      </c>
      <c r="I86" t="str">
        <f t="shared" si="12"/>
        <v>Vêtements</v>
      </c>
      <c r="J86" t="str">
        <f t="shared" si="13"/>
        <v>Chemise manche longue</v>
      </c>
      <c r="K86" t="str">
        <f t="shared" si="14"/>
        <v>en livraison</v>
      </c>
    </row>
    <row r="87" spans="1:11" x14ac:dyDescent="0.2">
      <c r="A87" t="s">
        <v>1123</v>
      </c>
      <c r="B87" s="14" t="s">
        <v>146</v>
      </c>
      <c r="C87" s="16">
        <v>1</v>
      </c>
      <c r="D87" s="5">
        <f t="shared" si="8"/>
        <v>6.17</v>
      </c>
      <c r="E87" s="5">
        <f t="shared" si="15"/>
        <v>6.17</v>
      </c>
      <c r="F87" s="6">
        <f t="shared" si="9"/>
        <v>6.5093499999999995</v>
      </c>
      <c r="G87" s="5">
        <f t="shared" si="10"/>
        <v>4.28</v>
      </c>
      <c r="H87" t="str">
        <f t="shared" si="11"/>
        <v>Brasserie TDC</v>
      </c>
      <c r="I87" t="str">
        <f t="shared" si="12"/>
        <v>Boisson</v>
      </c>
      <c r="J87" t="str">
        <f t="shared" si="13"/>
        <v>Bière brune</v>
      </c>
      <c r="K87" t="str">
        <f t="shared" si="14"/>
        <v>en traitement</v>
      </c>
    </row>
    <row r="88" spans="1:11" x14ac:dyDescent="0.2">
      <c r="A88" t="s">
        <v>1123</v>
      </c>
      <c r="B88" s="14" t="s">
        <v>181</v>
      </c>
      <c r="C88" s="16">
        <v>5</v>
      </c>
      <c r="D88" s="5">
        <f t="shared" si="8"/>
        <v>29.87</v>
      </c>
      <c r="E88" s="5">
        <f t="shared" si="15"/>
        <v>149.35</v>
      </c>
      <c r="F88" s="6">
        <f t="shared" si="9"/>
        <v>179.22</v>
      </c>
      <c r="G88" s="5">
        <f t="shared" si="10"/>
        <v>83.65</v>
      </c>
      <c r="H88" t="str">
        <f t="shared" si="11"/>
        <v>Atelier SMK</v>
      </c>
      <c r="I88" t="str">
        <f t="shared" si="12"/>
        <v xml:space="preserve">Bijoux </v>
      </c>
      <c r="J88" t="str">
        <f t="shared" si="13"/>
        <v>Bracelet</v>
      </c>
      <c r="K88" t="str">
        <f t="shared" si="14"/>
        <v>en traitement</v>
      </c>
    </row>
    <row r="89" spans="1:11" x14ac:dyDescent="0.2">
      <c r="A89" t="s">
        <v>1124</v>
      </c>
      <c r="B89" s="14" t="s">
        <v>144</v>
      </c>
      <c r="C89" s="16">
        <v>5</v>
      </c>
      <c r="D89" s="5">
        <f t="shared" si="8"/>
        <v>24.85</v>
      </c>
      <c r="E89" s="5">
        <f t="shared" si="15"/>
        <v>124.25</v>
      </c>
      <c r="F89" s="6">
        <f t="shared" si="9"/>
        <v>149.1</v>
      </c>
      <c r="G89" s="5">
        <f t="shared" si="10"/>
        <v>112.6</v>
      </c>
      <c r="H89" t="str">
        <f t="shared" si="11"/>
        <v>Tango</v>
      </c>
      <c r="I89" t="str">
        <f t="shared" si="12"/>
        <v>Vêtements</v>
      </c>
      <c r="J89" t="str">
        <f t="shared" si="13"/>
        <v>Short enfant</v>
      </c>
      <c r="K89" t="str">
        <f t="shared" si="14"/>
        <v>en livraison</v>
      </c>
    </row>
    <row r="90" spans="1:11" x14ac:dyDescent="0.2">
      <c r="A90" t="s">
        <v>1124</v>
      </c>
      <c r="B90" s="14" t="s">
        <v>265</v>
      </c>
      <c r="C90" s="16">
        <v>4</v>
      </c>
      <c r="D90" s="5">
        <f t="shared" si="8"/>
        <v>39.799999999999997</v>
      </c>
      <c r="E90" s="5">
        <f t="shared" si="15"/>
        <v>159.19999999999999</v>
      </c>
      <c r="F90" s="6">
        <f t="shared" si="9"/>
        <v>162.54319999999998</v>
      </c>
      <c r="G90" s="5">
        <f t="shared" si="10"/>
        <v>130</v>
      </c>
      <c r="H90" t="str">
        <f t="shared" si="11"/>
        <v>Id &amp; Pat</v>
      </c>
      <c r="I90" t="str">
        <f t="shared" si="12"/>
        <v>Charcuterie</v>
      </c>
      <c r="J90" t="str">
        <f t="shared" si="13"/>
        <v>paté en croûte aux olives 1kg</v>
      </c>
      <c r="K90" t="str">
        <f t="shared" si="14"/>
        <v>en livraison</v>
      </c>
    </row>
    <row r="91" spans="1:11" x14ac:dyDescent="0.2">
      <c r="A91" t="s">
        <v>1124</v>
      </c>
      <c r="B91" s="14" t="s">
        <v>178</v>
      </c>
      <c r="C91" s="16">
        <v>5</v>
      </c>
      <c r="D91" s="5">
        <f t="shared" si="8"/>
        <v>41.89</v>
      </c>
      <c r="E91" s="5">
        <f t="shared" si="15"/>
        <v>209.45</v>
      </c>
      <c r="F91" s="6">
        <f t="shared" si="9"/>
        <v>251.33999999999997</v>
      </c>
      <c r="G91" s="5">
        <f t="shared" si="10"/>
        <v>177.25</v>
      </c>
      <c r="H91" t="str">
        <f t="shared" si="11"/>
        <v>Tango</v>
      </c>
      <c r="I91" t="str">
        <f t="shared" si="12"/>
        <v>Vêtements</v>
      </c>
      <c r="J91" t="str">
        <f t="shared" si="13"/>
        <v>Pantalon mi-long</v>
      </c>
      <c r="K91" t="str">
        <f t="shared" si="14"/>
        <v>en livraison</v>
      </c>
    </row>
    <row r="92" spans="1:11" x14ac:dyDescent="0.2">
      <c r="A92" t="s">
        <v>1124</v>
      </c>
      <c r="B92" s="14" t="s">
        <v>244</v>
      </c>
      <c r="C92" s="16">
        <v>3</v>
      </c>
      <c r="D92" s="5">
        <f t="shared" si="8"/>
        <v>2.7</v>
      </c>
      <c r="E92" s="5">
        <f t="shared" si="15"/>
        <v>8.1000000000000014</v>
      </c>
      <c r="F92" s="6">
        <f t="shared" si="9"/>
        <v>8.5455000000000005</v>
      </c>
      <c r="G92" s="5">
        <f t="shared" si="10"/>
        <v>5.6999999999999993</v>
      </c>
      <c r="H92" t="str">
        <f t="shared" si="11"/>
        <v>Secret nature</v>
      </c>
      <c r="I92" t="str">
        <f t="shared" si="12"/>
        <v>Alimentaire</v>
      </c>
      <c r="J92" t="str">
        <f t="shared" si="13"/>
        <v>pain de campagne</v>
      </c>
      <c r="K92" t="str">
        <f t="shared" si="14"/>
        <v>en livraison</v>
      </c>
    </row>
    <row r="93" spans="1:11" x14ac:dyDescent="0.2">
      <c r="A93" t="s">
        <v>1125</v>
      </c>
      <c r="B93" s="14" t="s">
        <v>134</v>
      </c>
      <c r="C93" s="16">
        <v>1</v>
      </c>
      <c r="D93" s="5">
        <f t="shared" si="8"/>
        <v>42.14</v>
      </c>
      <c r="E93" s="5">
        <f t="shared" si="15"/>
        <v>42.14</v>
      </c>
      <c r="F93" s="6">
        <f t="shared" si="9"/>
        <v>50.567999999999998</v>
      </c>
      <c r="G93" s="5">
        <f t="shared" si="10"/>
        <v>37.71</v>
      </c>
      <c r="H93" t="str">
        <f t="shared" si="11"/>
        <v>Come’n’go</v>
      </c>
      <c r="I93" t="str">
        <f t="shared" si="12"/>
        <v>Vêtements</v>
      </c>
      <c r="J93" t="str">
        <f t="shared" si="13"/>
        <v>Jupe longue</v>
      </c>
      <c r="K93" t="str">
        <f t="shared" si="14"/>
        <v>en livraison</v>
      </c>
    </row>
    <row r="94" spans="1:11" x14ac:dyDescent="0.2">
      <c r="A94" t="s">
        <v>1125</v>
      </c>
      <c r="B94" s="14" t="s">
        <v>256</v>
      </c>
      <c r="C94" s="16">
        <v>2</v>
      </c>
      <c r="D94" s="5">
        <f t="shared" si="8"/>
        <v>26.86</v>
      </c>
      <c r="E94" s="5">
        <f t="shared" si="15"/>
        <v>53.72</v>
      </c>
      <c r="F94" s="6">
        <f t="shared" si="9"/>
        <v>56.674599999999998</v>
      </c>
      <c r="G94" s="5">
        <f t="shared" si="10"/>
        <v>37</v>
      </c>
      <c r="H94" t="str">
        <f t="shared" si="11"/>
        <v>Ferme Mad'In</v>
      </c>
      <c r="I94" t="str">
        <f t="shared" si="12"/>
        <v>Alimentaire</v>
      </c>
      <c r="J94" t="str">
        <f t="shared" si="13"/>
        <v>fromage chèvre frais 1kg</v>
      </c>
      <c r="K94" t="str">
        <f t="shared" si="14"/>
        <v>en livraison</v>
      </c>
    </row>
    <row r="95" spans="1:11" x14ac:dyDescent="0.2">
      <c r="A95" t="s">
        <v>1125</v>
      </c>
      <c r="B95" s="14" t="s">
        <v>140</v>
      </c>
      <c r="C95" s="16">
        <v>3</v>
      </c>
      <c r="D95" s="5">
        <f t="shared" si="8"/>
        <v>45.04</v>
      </c>
      <c r="E95" s="5">
        <f t="shared" si="15"/>
        <v>135.12</v>
      </c>
      <c r="F95" s="6">
        <f t="shared" si="9"/>
        <v>142.55160000000001</v>
      </c>
      <c r="G95" s="5">
        <f t="shared" si="10"/>
        <v>90.27</v>
      </c>
      <c r="H95" t="str">
        <f t="shared" si="11"/>
        <v>Champagne Mondom</v>
      </c>
      <c r="I95" t="str">
        <f t="shared" si="12"/>
        <v>Boisson</v>
      </c>
      <c r="J95" t="str">
        <f t="shared" si="13"/>
        <v>Marc de champagne</v>
      </c>
      <c r="K95" t="str">
        <f t="shared" si="14"/>
        <v>en livraison</v>
      </c>
    </row>
    <row r="96" spans="1:11" x14ac:dyDescent="0.2">
      <c r="A96" t="s">
        <v>1125</v>
      </c>
      <c r="B96" s="14" t="s">
        <v>266</v>
      </c>
      <c r="C96" s="16">
        <v>2</v>
      </c>
      <c r="D96" s="5">
        <f t="shared" si="8"/>
        <v>39.9</v>
      </c>
      <c r="E96" s="5">
        <f t="shared" si="15"/>
        <v>79.8</v>
      </c>
      <c r="F96" s="6">
        <f t="shared" si="9"/>
        <v>84.188999999999993</v>
      </c>
      <c r="G96" s="5">
        <f t="shared" si="10"/>
        <v>51.78</v>
      </c>
      <c r="H96" t="str">
        <f t="shared" si="11"/>
        <v>Vino Degust</v>
      </c>
      <c r="I96" t="str">
        <f t="shared" si="12"/>
        <v>Boisson</v>
      </c>
      <c r="J96" t="str">
        <f t="shared" si="13"/>
        <v>Champagne blanc des blancs</v>
      </c>
      <c r="K96" t="str">
        <f t="shared" si="14"/>
        <v>en livraison</v>
      </c>
    </row>
    <row r="97" spans="1:11" x14ac:dyDescent="0.2">
      <c r="A97" t="s">
        <v>1125</v>
      </c>
      <c r="B97" s="14" t="s">
        <v>167</v>
      </c>
      <c r="C97" s="16">
        <v>4</v>
      </c>
      <c r="D97" s="5">
        <f t="shared" si="8"/>
        <v>28.15</v>
      </c>
      <c r="E97" s="5">
        <f t="shared" si="15"/>
        <v>112.6</v>
      </c>
      <c r="F97" s="6">
        <f t="shared" si="9"/>
        <v>135.11999999999998</v>
      </c>
      <c r="G97" s="5">
        <f t="shared" si="10"/>
        <v>97</v>
      </c>
      <c r="H97" t="str">
        <f t="shared" si="11"/>
        <v>Come’n’go</v>
      </c>
      <c r="I97" t="str">
        <f t="shared" si="12"/>
        <v>Vêtements</v>
      </c>
      <c r="J97" t="str">
        <f t="shared" si="13"/>
        <v>Short enfant</v>
      </c>
      <c r="K97" t="str">
        <f t="shared" si="14"/>
        <v>en livraison</v>
      </c>
    </row>
    <row r="98" spans="1:11" x14ac:dyDescent="0.2">
      <c r="A98" t="s">
        <v>1126</v>
      </c>
      <c r="B98" s="14" t="s">
        <v>167</v>
      </c>
      <c r="C98" s="16">
        <v>1</v>
      </c>
      <c r="D98" s="5">
        <f t="shared" si="8"/>
        <v>28.15</v>
      </c>
      <c r="E98" s="5">
        <f t="shared" si="15"/>
        <v>28.15</v>
      </c>
      <c r="F98" s="6">
        <f t="shared" si="9"/>
        <v>33.779999999999994</v>
      </c>
      <c r="G98" s="5">
        <f t="shared" si="10"/>
        <v>24.25</v>
      </c>
      <c r="H98" t="str">
        <f t="shared" si="11"/>
        <v>Come’n’go</v>
      </c>
      <c r="I98" t="str">
        <f t="shared" si="12"/>
        <v>Vêtements</v>
      </c>
      <c r="J98" t="str">
        <f t="shared" si="13"/>
        <v>Short enfant</v>
      </c>
      <c r="K98" t="str">
        <f t="shared" si="14"/>
        <v>en livraison</v>
      </c>
    </row>
    <row r="99" spans="1:11" x14ac:dyDescent="0.2">
      <c r="A99" t="s">
        <v>1126</v>
      </c>
      <c r="B99" s="14" t="s">
        <v>167</v>
      </c>
      <c r="C99" s="16">
        <v>1</v>
      </c>
      <c r="D99" s="5">
        <f t="shared" si="8"/>
        <v>28.15</v>
      </c>
      <c r="E99" s="5">
        <f t="shared" si="15"/>
        <v>28.15</v>
      </c>
      <c r="F99" s="6">
        <f t="shared" si="9"/>
        <v>33.779999999999994</v>
      </c>
      <c r="G99" s="5">
        <f t="shared" si="10"/>
        <v>24.25</v>
      </c>
      <c r="H99" t="str">
        <f t="shared" si="11"/>
        <v>Come’n’go</v>
      </c>
      <c r="I99" t="str">
        <f t="shared" si="12"/>
        <v>Vêtements</v>
      </c>
      <c r="J99" t="str">
        <f t="shared" si="13"/>
        <v>Short enfant</v>
      </c>
      <c r="K99" t="str">
        <f t="shared" si="14"/>
        <v>en livraison</v>
      </c>
    </row>
    <row r="100" spans="1:11" x14ac:dyDescent="0.2">
      <c r="A100" t="s">
        <v>1126</v>
      </c>
      <c r="B100" s="14" t="s">
        <v>156</v>
      </c>
      <c r="C100" s="16">
        <v>5</v>
      </c>
      <c r="D100" s="5">
        <f t="shared" si="8"/>
        <v>37.54</v>
      </c>
      <c r="E100" s="5">
        <f t="shared" si="15"/>
        <v>187.7</v>
      </c>
      <c r="F100" s="6">
        <f t="shared" si="9"/>
        <v>198.02349999999998</v>
      </c>
      <c r="G100" s="5">
        <f t="shared" si="10"/>
        <v>124.1</v>
      </c>
      <c r="H100" t="str">
        <f t="shared" si="11"/>
        <v>Champagne Fred et fils</v>
      </c>
      <c r="I100" t="str">
        <f t="shared" si="12"/>
        <v>Boisson</v>
      </c>
      <c r="J100" t="str">
        <f t="shared" si="13"/>
        <v>Liqueur</v>
      </c>
      <c r="K100" t="str">
        <f t="shared" si="14"/>
        <v>en livraison</v>
      </c>
    </row>
    <row r="101" spans="1:11" x14ac:dyDescent="0.2">
      <c r="A101" t="s">
        <v>1127</v>
      </c>
      <c r="B101" s="14" t="s">
        <v>257</v>
      </c>
      <c r="C101" s="16">
        <v>2</v>
      </c>
      <c r="D101" s="5">
        <f t="shared" si="8"/>
        <v>5</v>
      </c>
      <c r="E101" s="5">
        <f t="shared" si="15"/>
        <v>10</v>
      </c>
      <c r="F101" s="6">
        <f t="shared" si="9"/>
        <v>10.549999999999999</v>
      </c>
      <c r="G101" s="5">
        <f t="shared" si="10"/>
        <v>9</v>
      </c>
      <c r="H101" t="str">
        <f t="shared" si="11"/>
        <v>Id &amp; Pat</v>
      </c>
      <c r="I101" t="str">
        <f t="shared" si="12"/>
        <v>Alimentaire</v>
      </c>
      <c r="J101" t="str">
        <f t="shared" si="13"/>
        <v>confiture pomme 250gr</v>
      </c>
      <c r="K101" t="str">
        <f t="shared" si="14"/>
        <v>en traitement</v>
      </c>
    </row>
    <row r="102" spans="1:11" x14ac:dyDescent="0.2">
      <c r="A102" t="s">
        <v>1128</v>
      </c>
      <c r="B102" s="14" t="s">
        <v>196</v>
      </c>
      <c r="C102" s="16">
        <v>4</v>
      </c>
      <c r="D102" s="5">
        <f t="shared" si="8"/>
        <v>71.599999999999994</v>
      </c>
      <c r="E102" s="5">
        <f t="shared" si="15"/>
        <v>286.39999999999998</v>
      </c>
      <c r="F102" s="6">
        <f t="shared" si="9"/>
        <v>343.67999999999995</v>
      </c>
      <c r="G102" s="5">
        <f t="shared" si="10"/>
        <v>176.28</v>
      </c>
      <c r="H102" t="str">
        <f t="shared" si="11"/>
        <v>Friperie</v>
      </c>
      <c r="I102" t="str">
        <f t="shared" si="12"/>
        <v>Vêtements</v>
      </c>
      <c r="J102" t="str">
        <f t="shared" si="13"/>
        <v>Robe mi-longue</v>
      </c>
      <c r="K102" t="str">
        <f t="shared" si="14"/>
        <v>en traitement</v>
      </c>
    </row>
    <row r="103" spans="1:11" x14ac:dyDescent="0.2">
      <c r="A103" t="s">
        <v>1129</v>
      </c>
      <c r="B103" s="14" t="s">
        <v>127</v>
      </c>
      <c r="C103" s="16">
        <v>4</v>
      </c>
      <c r="D103" s="5">
        <f t="shared" si="8"/>
        <v>32.700000000000003</v>
      </c>
      <c r="E103" s="5">
        <f t="shared" si="15"/>
        <v>130.80000000000001</v>
      </c>
      <c r="F103" s="6">
        <f t="shared" si="9"/>
        <v>156.96</v>
      </c>
      <c r="G103" s="5">
        <f t="shared" si="10"/>
        <v>104.96</v>
      </c>
      <c r="H103" t="str">
        <f t="shared" si="11"/>
        <v>Friperie</v>
      </c>
      <c r="I103" t="str">
        <f t="shared" si="12"/>
        <v>Vêtements</v>
      </c>
      <c r="J103" t="str">
        <f t="shared" si="13"/>
        <v>Lot t-shirt enfant</v>
      </c>
      <c r="K103" t="str">
        <f t="shared" si="14"/>
        <v>en livraison</v>
      </c>
    </row>
    <row r="104" spans="1:11" x14ac:dyDescent="0.2">
      <c r="A104" t="s">
        <v>1129</v>
      </c>
      <c r="B104" s="14" t="s">
        <v>173</v>
      </c>
      <c r="C104" s="16">
        <v>2</v>
      </c>
      <c r="D104" s="5">
        <f t="shared" si="8"/>
        <v>34.25</v>
      </c>
      <c r="E104" s="5">
        <f t="shared" si="15"/>
        <v>68.5</v>
      </c>
      <c r="F104" s="6">
        <f t="shared" si="9"/>
        <v>82.2</v>
      </c>
      <c r="G104" s="5">
        <f t="shared" si="10"/>
        <v>46.78</v>
      </c>
      <c r="H104" t="str">
        <f t="shared" si="11"/>
        <v>Friperie</v>
      </c>
      <c r="I104" t="str">
        <f t="shared" si="12"/>
        <v>Vêtements</v>
      </c>
      <c r="J104" t="str">
        <f t="shared" si="13"/>
        <v>Jupe longue</v>
      </c>
      <c r="K104" t="str">
        <f t="shared" si="14"/>
        <v>en livraison</v>
      </c>
    </row>
    <row r="105" spans="1:11" x14ac:dyDescent="0.2">
      <c r="A105" t="s">
        <v>1129</v>
      </c>
      <c r="B105" s="14" t="s">
        <v>148</v>
      </c>
      <c r="C105" s="16">
        <v>2</v>
      </c>
      <c r="D105" s="5">
        <f t="shared" si="8"/>
        <v>49.88</v>
      </c>
      <c r="E105" s="5">
        <f t="shared" si="15"/>
        <v>99.76</v>
      </c>
      <c r="F105" s="6">
        <f t="shared" si="9"/>
        <v>119.712</v>
      </c>
      <c r="G105" s="5">
        <f t="shared" si="10"/>
        <v>57.32</v>
      </c>
      <c r="H105" t="str">
        <f t="shared" si="11"/>
        <v>Tango</v>
      </c>
      <c r="I105" t="str">
        <f t="shared" si="12"/>
        <v>Vêtements</v>
      </c>
      <c r="J105" t="str">
        <f t="shared" si="13"/>
        <v>Chemise coton</v>
      </c>
      <c r="K105" t="str">
        <f t="shared" si="14"/>
        <v>en livraison</v>
      </c>
    </row>
    <row r="106" spans="1:11" x14ac:dyDescent="0.2">
      <c r="A106" t="s">
        <v>1129</v>
      </c>
      <c r="B106" s="14" t="s">
        <v>126</v>
      </c>
      <c r="C106" s="16">
        <v>4</v>
      </c>
      <c r="D106" s="5">
        <f t="shared" si="8"/>
        <v>49.57</v>
      </c>
      <c r="E106" s="5">
        <f t="shared" si="15"/>
        <v>198.28</v>
      </c>
      <c r="F106" s="6">
        <f t="shared" si="9"/>
        <v>237.93599999999998</v>
      </c>
      <c r="G106" s="5">
        <f t="shared" si="10"/>
        <v>136.08000000000001</v>
      </c>
      <c r="H106" t="str">
        <f t="shared" si="11"/>
        <v>ADC</v>
      </c>
      <c r="I106" t="str">
        <f t="shared" si="12"/>
        <v xml:space="preserve">Bijoux </v>
      </c>
      <c r="J106" t="str">
        <f t="shared" si="13"/>
        <v xml:space="preserve">Pendentif  </v>
      </c>
      <c r="K106" t="str">
        <f t="shared" si="14"/>
        <v>en livraison</v>
      </c>
    </row>
    <row r="107" spans="1:11" x14ac:dyDescent="0.2">
      <c r="A107" t="s">
        <v>1129</v>
      </c>
      <c r="B107" s="14" t="s">
        <v>127</v>
      </c>
      <c r="C107" s="16">
        <v>2</v>
      </c>
      <c r="D107" s="5">
        <f t="shared" si="8"/>
        <v>32.700000000000003</v>
      </c>
      <c r="E107" s="5">
        <f t="shared" si="15"/>
        <v>65.400000000000006</v>
      </c>
      <c r="F107" s="6">
        <f t="shared" si="9"/>
        <v>78.48</v>
      </c>
      <c r="G107" s="5">
        <f t="shared" si="10"/>
        <v>52.48</v>
      </c>
      <c r="H107" t="str">
        <f t="shared" si="11"/>
        <v>Friperie</v>
      </c>
      <c r="I107" t="str">
        <f t="shared" si="12"/>
        <v>Vêtements</v>
      </c>
      <c r="J107" t="str">
        <f t="shared" si="13"/>
        <v>Lot t-shirt enfant</v>
      </c>
      <c r="K107" t="str">
        <f t="shared" si="14"/>
        <v>en livraison</v>
      </c>
    </row>
    <row r="108" spans="1:11" x14ac:dyDescent="0.2">
      <c r="A108" t="s">
        <v>1130</v>
      </c>
      <c r="B108" s="14" t="s">
        <v>148</v>
      </c>
      <c r="C108" s="16">
        <v>1</v>
      </c>
      <c r="D108" s="5">
        <f t="shared" si="8"/>
        <v>49.88</v>
      </c>
      <c r="E108" s="5">
        <f t="shared" si="15"/>
        <v>49.88</v>
      </c>
      <c r="F108" s="6">
        <f t="shared" si="9"/>
        <v>59.856000000000002</v>
      </c>
      <c r="G108" s="5">
        <f t="shared" si="10"/>
        <v>28.66</v>
      </c>
      <c r="H108" t="str">
        <f t="shared" si="11"/>
        <v>Tango</v>
      </c>
      <c r="I108" t="str">
        <f t="shared" si="12"/>
        <v>Vêtements</v>
      </c>
      <c r="J108" t="str">
        <f t="shared" si="13"/>
        <v>Chemise coton</v>
      </c>
      <c r="K108" t="str">
        <f t="shared" si="14"/>
        <v>en traitement</v>
      </c>
    </row>
    <row r="109" spans="1:11" x14ac:dyDescent="0.2">
      <c r="A109" t="s">
        <v>1131</v>
      </c>
      <c r="B109" s="14" t="s">
        <v>193</v>
      </c>
      <c r="C109" s="16">
        <v>5</v>
      </c>
      <c r="D109" s="5">
        <f t="shared" si="8"/>
        <v>27.99</v>
      </c>
      <c r="E109" s="5">
        <f t="shared" si="15"/>
        <v>139.94999999999999</v>
      </c>
      <c r="F109" s="6">
        <f t="shared" si="9"/>
        <v>167.93999999999997</v>
      </c>
      <c r="G109" s="5">
        <f t="shared" si="10"/>
        <v>114.85</v>
      </c>
      <c r="H109" t="str">
        <f t="shared" si="11"/>
        <v>Galice</v>
      </c>
      <c r="I109" t="str">
        <f t="shared" si="12"/>
        <v>Vêtements</v>
      </c>
      <c r="J109" t="str">
        <f t="shared" si="13"/>
        <v>Tongue</v>
      </c>
      <c r="K109" t="str">
        <f t="shared" si="14"/>
        <v>annulée</v>
      </c>
    </row>
    <row r="110" spans="1:11" x14ac:dyDescent="0.2">
      <c r="A110" t="s">
        <v>1132</v>
      </c>
      <c r="B110" s="14" t="s">
        <v>170</v>
      </c>
      <c r="C110" s="16">
        <v>4</v>
      </c>
      <c r="D110" s="5">
        <f t="shared" si="8"/>
        <v>14.13</v>
      </c>
      <c r="E110" s="5">
        <f t="shared" si="15"/>
        <v>56.52</v>
      </c>
      <c r="F110" s="6">
        <f t="shared" si="9"/>
        <v>67.823999999999998</v>
      </c>
      <c r="G110" s="5">
        <f t="shared" si="10"/>
        <v>50.56</v>
      </c>
      <c r="H110" t="str">
        <f t="shared" si="11"/>
        <v xml:space="preserve">Rose artisan </v>
      </c>
      <c r="I110" t="str">
        <f t="shared" si="12"/>
        <v xml:space="preserve">Bijoux </v>
      </c>
      <c r="J110" t="str">
        <f t="shared" si="13"/>
        <v xml:space="preserve">Pendentif  </v>
      </c>
      <c r="K110" t="str">
        <f t="shared" si="14"/>
        <v>en traitement</v>
      </c>
    </row>
    <row r="111" spans="1:11" x14ac:dyDescent="0.2">
      <c r="A111" t="s">
        <v>1132</v>
      </c>
      <c r="B111" s="14" t="s">
        <v>256</v>
      </c>
      <c r="C111" s="16">
        <v>5</v>
      </c>
      <c r="D111" s="5">
        <f t="shared" si="8"/>
        <v>26.86</v>
      </c>
      <c r="E111" s="5">
        <f t="shared" si="15"/>
        <v>134.30000000000001</v>
      </c>
      <c r="F111" s="6">
        <f t="shared" si="9"/>
        <v>141.6865</v>
      </c>
      <c r="G111" s="5">
        <f t="shared" si="10"/>
        <v>92.5</v>
      </c>
      <c r="H111" t="str">
        <f t="shared" si="11"/>
        <v>Ferme Mad'In</v>
      </c>
      <c r="I111" t="str">
        <f t="shared" si="12"/>
        <v>Alimentaire</v>
      </c>
      <c r="J111" t="str">
        <f t="shared" si="13"/>
        <v>fromage chèvre frais 1kg</v>
      </c>
      <c r="K111" t="str">
        <f t="shared" si="14"/>
        <v>en traitement</v>
      </c>
    </row>
    <row r="112" spans="1:11" x14ac:dyDescent="0.2">
      <c r="A112" t="s">
        <v>1132</v>
      </c>
      <c r="B112" s="14" t="s">
        <v>248</v>
      </c>
      <c r="C112" s="16">
        <v>3</v>
      </c>
      <c r="D112" s="5">
        <f t="shared" si="8"/>
        <v>8</v>
      </c>
      <c r="E112" s="5">
        <f t="shared" si="15"/>
        <v>24</v>
      </c>
      <c r="F112" s="6">
        <f t="shared" si="9"/>
        <v>25.32</v>
      </c>
      <c r="G112" s="5">
        <f t="shared" si="10"/>
        <v>19.5</v>
      </c>
      <c r="H112" t="str">
        <f t="shared" si="11"/>
        <v>Ferme Mad'In</v>
      </c>
      <c r="I112" t="str">
        <f t="shared" si="12"/>
        <v>Alimentaire</v>
      </c>
      <c r="J112" t="str">
        <f t="shared" si="13"/>
        <v>confiture pomme 500gr</v>
      </c>
      <c r="K112" t="str">
        <f t="shared" si="14"/>
        <v>en traitement</v>
      </c>
    </row>
    <row r="113" spans="1:11" x14ac:dyDescent="0.2">
      <c r="A113" t="s">
        <v>1132</v>
      </c>
      <c r="B113" s="14" t="s">
        <v>259</v>
      </c>
      <c r="C113" s="16">
        <v>1</v>
      </c>
      <c r="D113" s="5">
        <f t="shared" si="8"/>
        <v>13.57</v>
      </c>
      <c r="E113" s="5">
        <f t="shared" si="15"/>
        <v>13.57</v>
      </c>
      <c r="F113" s="6">
        <f t="shared" si="9"/>
        <v>16.283999999999999</v>
      </c>
      <c r="G113" s="5">
        <f t="shared" si="10"/>
        <v>8.25</v>
      </c>
      <c r="H113" t="str">
        <f t="shared" si="11"/>
        <v>A pas de canard</v>
      </c>
      <c r="I113" t="str">
        <f t="shared" si="12"/>
        <v>décoration</v>
      </c>
      <c r="J113" t="str">
        <f t="shared" si="13"/>
        <v>canard sculpé bois</v>
      </c>
      <c r="K113" t="str">
        <f t="shared" si="14"/>
        <v>en traitement</v>
      </c>
    </row>
    <row r="114" spans="1:11" x14ac:dyDescent="0.2">
      <c r="A114" t="s">
        <v>1132</v>
      </c>
      <c r="B114" s="14" t="s">
        <v>186</v>
      </c>
      <c r="C114" s="16">
        <v>5</v>
      </c>
      <c r="D114" s="5">
        <f t="shared" si="8"/>
        <v>9.59</v>
      </c>
      <c r="E114" s="5">
        <f t="shared" si="15"/>
        <v>47.95</v>
      </c>
      <c r="F114" s="6">
        <f t="shared" si="9"/>
        <v>50.587249999999997</v>
      </c>
      <c r="G114" s="5">
        <f t="shared" si="10"/>
        <v>27.7</v>
      </c>
      <c r="H114" t="str">
        <f t="shared" si="11"/>
        <v>H&amp;F</v>
      </c>
      <c r="I114" t="str">
        <f t="shared" si="12"/>
        <v>Alimentaire</v>
      </c>
      <c r="J114" t="str">
        <f t="shared" si="13"/>
        <v>Confiture fraise</v>
      </c>
      <c r="K114" t="str">
        <f t="shared" si="14"/>
        <v>en traitement</v>
      </c>
    </row>
    <row r="115" spans="1:11" x14ac:dyDescent="0.2">
      <c r="A115" t="s">
        <v>1133</v>
      </c>
      <c r="B115" s="14" t="s">
        <v>160</v>
      </c>
      <c r="C115" s="16">
        <v>1</v>
      </c>
      <c r="D115" s="5">
        <f t="shared" si="8"/>
        <v>32.72</v>
      </c>
      <c r="E115" s="5">
        <f t="shared" si="15"/>
        <v>32.72</v>
      </c>
      <c r="F115" s="6">
        <f t="shared" si="9"/>
        <v>39.263999999999996</v>
      </c>
      <c r="G115" s="5">
        <f t="shared" si="10"/>
        <v>29.07</v>
      </c>
      <c r="H115" t="str">
        <f t="shared" si="11"/>
        <v xml:space="preserve">Rose artisan </v>
      </c>
      <c r="I115" t="str">
        <f t="shared" si="12"/>
        <v xml:space="preserve">Bijoux </v>
      </c>
      <c r="J115" t="str">
        <f t="shared" si="13"/>
        <v xml:space="preserve">Anneau </v>
      </c>
      <c r="K115" t="str">
        <f t="shared" si="14"/>
        <v>en livraison</v>
      </c>
    </row>
    <row r="116" spans="1:11" x14ac:dyDescent="0.2">
      <c r="A116" t="s">
        <v>1133</v>
      </c>
      <c r="B116" s="14" t="s">
        <v>184</v>
      </c>
      <c r="C116" s="16">
        <v>4</v>
      </c>
      <c r="D116" s="5">
        <f t="shared" si="8"/>
        <v>29.9</v>
      </c>
      <c r="E116" s="5">
        <f t="shared" si="15"/>
        <v>119.6</v>
      </c>
      <c r="F116" s="6">
        <f t="shared" si="9"/>
        <v>143.51999999999998</v>
      </c>
      <c r="G116" s="5">
        <f t="shared" si="10"/>
        <v>72.2</v>
      </c>
      <c r="H116" t="str">
        <f t="shared" si="11"/>
        <v>Come’n’go</v>
      </c>
      <c r="I116" t="str">
        <f t="shared" si="12"/>
        <v>Vêtements</v>
      </c>
      <c r="J116" t="str">
        <f t="shared" si="13"/>
        <v>Chemise manche courte</v>
      </c>
      <c r="K116" t="str">
        <f t="shared" si="14"/>
        <v>en livraison</v>
      </c>
    </row>
    <row r="117" spans="1:11" x14ac:dyDescent="0.2">
      <c r="A117" t="s">
        <v>1133</v>
      </c>
      <c r="B117" s="14" t="s">
        <v>157</v>
      </c>
      <c r="C117" s="16">
        <v>4</v>
      </c>
      <c r="D117" s="5">
        <f t="shared" si="8"/>
        <v>5.32</v>
      </c>
      <c r="E117" s="5">
        <f t="shared" si="15"/>
        <v>21.28</v>
      </c>
      <c r="F117" s="6">
        <f t="shared" si="9"/>
        <v>22.450399999999998</v>
      </c>
      <c r="G117" s="5">
        <f t="shared" si="10"/>
        <v>13.84</v>
      </c>
      <c r="H117" t="str">
        <f t="shared" si="11"/>
        <v>Champagne Fred et fils</v>
      </c>
      <c r="I117" t="str">
        <f t="shared" si="12"/>
        <v>Boisson</v>
      </c>
      <c r="J117" t="str">
        <f t="shared" si="13"/>
        <v>Bière blonde</v>
      </c>
      <c r="K117" t="str">
        <f t="shared" si="14"/>
        <v>en livraison</v>
      </c>
    </row>
    <row r="118" spans="1:11" x14ac:dyDescent="0.2">
      <c r="A118" t="s">
        <v>1133</v>
      </c>
      <c r="B118" s="14" t="s">
        <v>173</v>
      </c>
      <c r="C118" s="16">
        <v>5</v>
      </c>
      <c r="D118" s="5">
        <f t="shared" si="8"/>
        <v>34.25</v>
      </c>
      <c r="E118" s="5">
        <f t="shared" si="15"/>
        <v>171.25</v>
      </c>
      <c r="F118" s="6">
        <f t="shared" si="9"/>
        <v>205.5</v>
      </c>
      <c r="G118" s="5">
        <f t="shared" si="10"/>
        <v>116.95</v>
      </c>
      <c r="H118" t="str">
        <f t="shared" si="11"/>
        <v>Friperie</v>
      </c>
      <c r="I118" t="str">
        <f t="shared" si="12"/>
        <v>Vêtements</v>
      </c>
      <c r="J118" t="str">
        <f t="shared" si="13"/>
        <v>Jupe longue</v>
      </c>
      <c r="K118" t="str">
        <f t="shared" si="14"/>
        <v>en livraison</v>
      </c>
    </row>
    <row r="119" spans="1:11" x14ac:dyDescent="0.2">
      <c r="A119" t="s">
        <v>1134</v>
      </c>
      <c r="B119" s="14" t="s">
        <v>155</v>
      </c>
      <c r="C119" s="16">
        <v>2</v>
      </c>
      <c r="D119" s="5">
        <f t="shared" si="8"/>
        <v>44.74</v>
      </c>
      <c r="E119" s="5">
        <f t="shared" si="15"/>
        <v>89.48</v>
      </c>
      <c r="F119" s="6">
        <f t="shared" si="9"/>
        <v>107.376</v>
      </c>
      <c r="G119" s="5">
        <f t="shared" si="10"/>
        <v>49.78</v>
      </c>
      <c r="H119" t="str">
        <f t="shared" si="11"/>
        <v>La Folie</v>
      </c>
      <c r="I119" t="str">
        <f t="shared" si="12"/>
        <v>Vêtements</v>
      </c>
      <c r="J119" t="str">
        <f t="shared" si="13"/>
        <v xml:space="preserve">Bermuda </v>
      </c>
      <c r="K119" t="str">
        <f t="shared" si="14"/>
        <v>livrée</v>
      </c>
    </row>
    <row r="120" spans="1:11" x14ac:dyDescent="0.2">
      <c r="A120" t="s">
        <v>1134</v>
      </c>
      <c r="B120" s="14" t="s">
        <v>178</v>
      </c>
      <c r="C120" s="16">
        <v>3</v>
      </c>
      <c r="D120" s="5">
        <f t="shared" si="8"/>
        <v>41.89</v>
      </c>
      <c r="E120" s="5">
        <f t="shared" si="15"/>
        <v>125.67</v>
      </c>
      <c r="F120" s="6">
        <f t="shared" si="9"/>
        <v>150.804</v>
      </c>
      <c r="G120" s="5">
        <f t="shared" si="10"/>
        <v>106.35000000000001</v>
      </c>
      <c r="H120" t="str">
        <f t="shared" si="11"/>
        <v>Tango</v>
      </c>
      <c r="I120" t="str">
        <f t="shared" si="12"/>
        <v>Vêtements</v>
      </c>
      <c r="J120" t="str">
        <f t="shared" si="13"/>
        <v>Pantalon mi-long</v>
      </c>
      <c r="K120" t="str">
        <f t="shared" si="14"/>
        <v>livrée</v>
      </c>
    </row>
    <row r="121" spans="1:11" x14ac:dyDescent="0.2">
      <c r="A121" t="s">
        <v>1134</v>
      </c>
      <c r="B121" s="14" t="s">
        <v>138</v>
      </c>
      <c r="C121" s="16">
        <v>4</v>
      </c>
      <c r="D121" s="5">
        <f t="shared" si="8"/>
        <v>6.74</v>
      </c>
      <c r="E121" s="5">
        <f t="shared" si="15"/>
        <v>26.96</v>
      </c>
      <c r="F121" s="6">
        <f t="shared" si="9"/>
        <v>27.526159999999997</v>
      </c>
      <c r="G121" s="5">
        <f t="shared" si="10"/>
        <v>16.559999999999999</v>
      </c>
      <c r="H121" t="str">
        <f t="shared" si="11"/>
        <v>Ferme La Casè</v>
      </c>
      <c r="I121" t="str">
        <f t="shared" si="12"/>
        <v>Charcuterie</v>
      </c>
      <c r="J121" t="str">
        <f t="shared" si="13"/>
        <v>Saucisson aux cèpes</v>
      </c>
      <c r="K121" t="str">
        <f t="shared" si="14"/>
        <v>livrée</v>
      </c>
    </row>
    <row r="122" spans="1:11" x14ac:dyDescent="0.2">
      <c r="A122" t="s">
        <v>1135</v>
      </c>
      <c r="B122" s="14" t="s">
        <v>172</v>
      </c>
      <c r="C122" s="16">
        <v>2</v>
      </c>
      <c r="D122" s="5">
        <f t="shared" si="8"/>
        <v>8.39</v>
      </c>
      <c r="E122" s="5">
        <f t="shared" si="15"/>
        <v>16.78</v>
      </c>
      <c r="F122" s="6">
        <f t="shared" si="9"/>
        <v>17.132380000000001</v>
      </c>
      <c r="G122" s="5">
        <f t="shared" si="10"/>
        <v>9.6199999999999992</v>
      </c>
      <c r="H122" t="str">
        <f t="shared" si="11"/>
        <v>Asinerie</v>
      </c>
      <c r="I122" t="str">
        <f t="shared" si="12"/>
        <v>Charcuterie</v>
      </c>
      <c r="J122" t="str">
        <f t="shared" si="13"/>
        <v>Saucisson sanglier</v>
      </c>
      <c r="K122" t="str">
        <f t="shared" si="14"/>
        <v>en traitement</v>
      </c>
    </row>
    <row r="123" spans="1:11" x14ac:dyDescent="0.2">
      <c r="A123" t="s">
        <v>1135</v>
      </c>
      <c r="B123" s="14" t="s">
        <v>139</v>
      </c>
      <c r="C123" s="16">
        <v>4</v>
      </c>
      <c r="D123" s="5">
        <f t="shared" si="8"/>
        <v>48.64</v>
      </c>
      <c r="E123" s="5">
        <f t="shared" si="15"/>
        <v>194.56</v>
      </c>
      <c r="F123" s="6">
        <f t="shared" si="9"/>
        <v>233.47199999999998</v>
      </c>
      <c r="G123" s="5">
        <f t="shared" si="10"/>
        <v>135.28</v>
      </c>
      <c r="H123" t="str">
        <f t="shared" si="11"/>
        <v>Tango</v>
      </c>
      <c r="I123" t="str">
        <f t="shared" si="12"/>
        <v>Vêtements</v>
      </c>
      <c r="J123" t="str">
        <f t="shared" si="13"/>
        <v>Sandales</v>
      </c>
      <c r="K123" t="str">
        <f t="shared" si="14"/>
        <v>en traitement</v>
      </c>
    </row>
    <row r="124" spans="1:11" x14ac:dyDescent="0.2">
      <c r="A124" t="s">
        <v>1135</v>
      </c>
      <c r="B124" s="14" t="s">
        <v>142</v>
      </c>
      <c r="C124" s="16">
        <v>3</v>
      </c>
      <c r="D124" s="5">
        <f t="shared" si="8"/>
        <v>14.78</v>
      </c>
      <c r="E124" s="5">
        <f t="shared" si="15"/>
        <v>44.339999999999996</v>
      </c>
      <c r="F124" s="6">
        <f t="shared" si="9"/>
        <v>46.778699999999994</v>
      </c>
      <c r="G124" s="5">
        <f t="shared" si="10"/>
        <v>32.79</v>
      </c>
      <c r="H124" t="str">
        <f t="shared" si="11"/>
        <v>Miellerie</v>
      </c>
      <c r="I124" t="str">
        <f t="shared" si="12"/>
        <v>Alimentaire</v>
      </c>
      <c r="J124" t="str">
        <f t="shared" si="13"/>
        <v xml:space="preserve">Gelée royale </v>
      </c>
      <c r="K124" t="str">
        <f t="shared" si="14"/>
        <v>en traitement</v>
      </c>
    </row>
    <row r="125" spans="1:11" x14ac:dyDescent="0.2">
      <c r="A125" t="s">
        <v>1135</v>
      </c>
      <c r="B125" s="14" t="s">
        <v>163</v>
      </c>
      <c r="C125" s="16">
        <v>1</v>
      </c>
      <c r="D125" s="5">
        <f t="shared" si="8"/>
        <v>60.12</v>
      </c>
      <c r="E125" s="5">
        <f t="shared" si="15"/>
        <v>60.12</v>
      </c>
      <c r="F125" s="6">
        <f t="shared" si="9"/>
        <v>72.143999999999991</v>
      </c>
      <c r="G125" s="5">
        <f t="shared" si="10"/>
        <v>35.4</v>
      </c>
      <c r="H125" t="str">
        <f t="shared" si="11"/>
        <v>Cuir &amp; co</v>
      </c>
      <c r="I125" t="str">
        <f t="shared" si="12"/>
        <v>Vêtements</v>
      </c>
      <c r="J125" t="str">
        <f t="shared" si="13"/>
        <v>Chapeau</v>
      </c>
      <c r="K125" t="str">
        <f t="shared" si="14"/>
        <v>en traitement</v>
      </c>
    </row>
    <row r="126" spans="1:11" x14ac:dyDescent="0.2">
      <c r="A126" t="s">
        <v>1136</v>
      </c>
      <c r="B126" s="14" t="s">
        <v>178</v>
      </c>
      <c r="C126" s="16">
        <v>4</v>
      </c>
      <c r="D126" s="5">
        <f t="shared" si="8"/>
        <v>41.89</v>
      </c>
      <c r="E126" s="5">
        <f t="shared" si="15"/>
        <v>167.56</v>
      </c>
      <c r="F126" s="6">
        <f t="shared" si="9"/>
        <v>201.072</v>
      </c>
      <c r="G126" s="5">
        <f t="shared" si="10"/>
        <v>141.80000000000001</v>
      </c>
      <c r="H126" t="str">
        <f t="shared" si="11"/>
        <v>Tango</v>
      </c>
      <c r="I126" t="str">
        <f t="shared" si="12"/>
        <v>Vêtements</v>
      </c>
      <c r="J126" t="str">
        <f t="shared" si="13"/>
        <v>Pantalon mi-long</v>
      </c>
      <c r="K126" t="str">
        <f t="shared" si="14"/>
        <v>livrée</v>
      </c>
    </row>
    <row r="127" spans="1:11" x14ac:dyDescent="0.2">
      <c r="A127" t="s">
        <v>1136</v>
      </c>
      <c r="B127" s="14" t="s">
        <v>158</v>
      </c>
      <c r="C127" s="16">
        <v>1</v>
      </c>
      <c r="D127" s="5">
        <f t="shared" si="8"/>
        <v>51.77</v>
      </c>
      <c r="E127" s="5">
        <f t="shared" si="15"/>
        <v>51.77</v>
      </c>
      <c r="F127" s="6">
        <f t="shared" si="9"/>
        <v>62.124000000000002</v>
      </c>
      <c r="G127" s="5">
        <f t="shared" si="10"/>
        <v>41.38</v>
      </c>
      <c r="H127" t="str">
        <f t="shared" si="11"/>
        <v>Galice</v>
      </c>
      <c r="I127" t="str">
        <f t="shared" si="12"/>
        <v>Vêtements</v>
      </c>
      <c r="J127" t="str">
        <f t="shared" si="13"/>
        <v>Chemise manche longue</v>
      </c>
      <c r="K127" t="str">
        <f t="shared" si="14"/>
        <v>livrée</v>
      </c>
    </row>
    <row r="128" spans="1:11" x14ac:dyDescent="0.2">
      <c r="A128" t="s">
        <v>1136</v>
      </c>
      <c r="B128" s="14" t="s">
        <v>191</v>
      </c>
      <c r="C128" s="16">
        <v>2</v>
      </c>
      <c r="D128" s="5">
        <f t="shared" si="8"/>
        <v>32.26</v>
      </c>
      <c r="E128" s="5">
        <f t="shared" si="15"/>
        <v>64.52</v>
      </c>
      <c r="F128" s="6">
        <f t="shared" si="9"/>
        <v>77.423999999999992</v>
      </c>
      <c r="G128" s="5">
        <f t="shared" si="10"/>
        <v>36.32</v>
      </c>
      <c r="H128" t="str">
        <f t="shared" si="11"/>
        <v>La Folie</v>
      </c>
      <c r="I128" t="str">
        <f t="shared" si="12"/>
        <v>Vêtements</v>
      </c>
      <c r="J128" t="str">
        <f t="shared" si="13"/>
        <v>Lot short enfant</v>
      </c>
      <c r="K128" t="str">
        <f t="shared" si="14"/>
        <v>livrée</v>
      </c>
    </row>
    <row r="129" spans="1:11" x14ac:dyDescent="0.2">
      <c r="A129" t="s">
        <v>1136</v>
      </c>
      <c r="B129" s="14" t="s">
        <v>149</v>
      </c>
      <c r="C129" s="16">
        <v>2</v>
      </c>
      <c r="D129" s="5">
        <f t="shared" si="8"/>
        <v>64.430000000000007</v>
      </c>
      <c r="E129" s="5">
        <f t="shared" si="15"/>
        <v>128.86000000000001</v>
      </c>
      <c r="F129" s="6">
        <f t="shared" si="9"/>
        <v>154.63200000000001</v>
      </c>
      <c r="G129" s="5">
        <f t="shared" si="10"/>
        <v>93.84</v>
      </c>
      <c r="H129" t="str">
        <f t="shared" si="11"/>
        <v>Cuir &amp; co</v>
      </c>
      <c r="I129" t="str">
        <f t="shared" si="12"/>
        <v>Vêtements</v>
      </c>
      <c r="J129" t="str">
        <f t="shared" si="13"/>
        <v>Chemise coton</v>
      </c>
      <c r="K129" t="str">
        <f t="shared" si="14"/>
        <v>livrée</v>
      </c>
    </row>
    <row r="130" spans="1:11" x14ac:dyDescent="0.2">
      <c r="A130" t="s">
        <v>1137</v>
      </c>
      <c r="B130" s="14" t="s">
        <v>147</v>
      </c>
      <c r="C130" s="16">
        <v>1</v>
      </c>
      <c r="D130" s="5">
        <f t="shared" ref="D130:D193" si="16">VLOOKUP($B130,Produits,4,FALSE)</f>
        <v>31.1</v>
      </c>
      <c r="E130" s="5">
        <f t="shared" si="15"/>
        <v>31.1</v>
      </c>
      <c r="F130" s="6">
        <f t="shared" ref="F130:F193" si="17">E130*(1+VLOOKUP(VLOOKUP($B130,Produits,3,FALSE),TVAs,2,FALSE))</f>
        <v>37.32</v>
      </c>
      <c r="G130" s="5">
        <f t="shared" ref="G130:G193" si="18">VLOOKUP($B130,Produits,7,FALSE)*C130</f>
        <v>26.24</v>
      </c>
      <c r="H130" t="str">
        <f t="shared" ref="H130:H193" si="19">VLOOKUP($B130,Produits,2,FALSE)</f>
        <v>Galice</v>
      </c>
      <c r="I130" t="str">
        <f t="shared" ref="I130:I193" si="20">VLOOKUP($B130,Produits,3,FALSE)</f>
        <v>Vêtements</v>
      </c>
      <c r="J130" t="str">
        <f t="shared" ref="J130:J193" si="21">VLOOKUP($B130,Produits,5,FALSE)</f>
        <v>Chemise manche longue</v>
      </c>
      <c r="K130" t="str">
        <f t="shared" ref="K130:K193" si="22">VLOOKUP($A130,Commandes,4,FALSE)</f>
        <v>annulée</v>
      </c>
    </row>
    <row r="131" spans="1:11" x14ac:dyDescent="0.2">
      <c r="A131" t="s">
        <v>1137</v>
      </c>
      <c r="B131" s="14" t="s">
        <v>174</v>
      </c>
      <c r="C131" s="16">
        <v>1</v>
      </c>
      <c r="D131" s="5">
        <f t="shared" si="16"/>
        <v>47.14</v>
      </c>
      <c r="E131" s="5">
        <f t="shared" ref="E131:E194" si="23">D131*C131</f>
        <v>47.14</v>
      </c>
      <c r="F131" s="6">
        <f t="shared" si="17"/>
        <v>56.567999999999998</v>
      </c>
      <c r="G131" s="5">
        <f t="shared" si="18"/>
        <v>27.37</v>
      </c>
      <c r="H131" t="str">
        <f t="shared" si="19"/>
        <v>Cuir &amp; co</v>
      </c>
      <c r="I131" t="str">
        <f t="shared" si="20"/>
        <v>Vêtements</v>
      </c>
      <c r="J131" t="str">
        <f t="shared" si="21"/>
        <v>Jeans</v>
      </c>
      <c r="K131" t="str">
        <f t="shared" si="22"/>
        <v>annulée</v>
      </c>
    </row>
    <row r="132" spans="1:11" x14ac:dyDescent="0.2">
      <c r="A132" t="s">
        <v>1137</v>
      </c>
      <c r="B132" s="14" t="s">
        <v>167</v>
      </c>
      <c r="C132" s="16">
        <v>2</v>
      </c>
      <c r="D132" s="5">
        <f t="shared" si="16"/>
        <v>28.15</v>
      </c>
      <c r="E132" s="5">
        <f t="shared" si="23"/>
        <v>56.3</v>
      </c>
      <c r="F132" s="6">
        <f t="shared" si="17"/>
        <v>67.559999999999988</v>
      </c>
      <c r="G132" s="5">
        <f t="shared" si="18"/>
        <v>48.5</v>
      </c>
      <c r="H132" t="str">
        <f t="shared" si="19"/>
        <v>Come’n’go</v>
      </c>
      <c r="I132" t="str">
        <f t="shared" si="20"/>
        <v>Vêtements</v>
      </c>
      <c r="J132" t="str">
        <f t="shared" si="21"/>
        <v>Short enfant</v>
      </c>
      <c r="K132" t="str">
        <f t="shared" si="22"/>
        <v>annulée</v>
      </c>
    </row>
    <row r="133" spans="1:11" x14ac:dyDescent="0.2">
      <c r="A133" t="s">
        <v>1137</v>
      </c>
      <c r="B133" s="14" t="s">
        <v>142</v>
      </c>
      <c r="C133" s="16">
        <v>1</v>
      </c>
      <c r="D133" s="5">
        <f t="shared" si="16"/>
        <v>14.78</v>
      </c>
      <c r="E133" s="5">
        <f t="shared" si="23"/>
        <v>14.78</v>
      </c>
      <c r="F133" s="6">
        <f t="shared" si="17"/>
        <v>15.592899999999998</v>
      </c>
      <c r="G133" s="5">
        <f t="shared" si="18"/>
        <v>10.93</v>
      </c>
      <c r="H133" t="str">
        <f t="shared" si="19"/>
        <v>Miellerie</v>
      </c>
      <c r="I133" t="str">
        <f t="shared" si="20"/>
        <v>Alimentaire</v>
      </c>
      <c r="J133" t="str">
        <f t="shared" si="21"/>
        <v xml:space="preserve">Gelée royale </v>
      </c>
      <c r="K133" t="str">
        <f t="shared" si="22"/>
        <v>annulée</v>
      </c>
    </row>
    <row r="134" spans="1:11" x14ac:dyDescent="0.2">
      <c r="A134" t="s">
        <v>1138</v>
      </c>
      <c r="B134" s="14" t="s">
        <v>255</v>
      </c>
      <c r="C134" s="16">
        <v>1</v>
      </c>
      <c r="D134" s="5">
        <f t="shared" si="16"/>
        <v>35.700000000000003</v>
      </c>
      <c r="E134" s="5">
        <f t="shared" si="23"/>
        <v>35.700000000000003</v>
      </c>
      <c r="F134" s="6">
        <f t="shared" si="17"/>
        <v>37.663499999999999</v>
      </c>
      <c r="G134" s="5">
        <f t="shared" si="18"/>
        <v>28.7</v>
      </c>
      <c r="H134" t="str">
        <f t="shared" si="19"/>
        <v>Chèvres d'Argonnes</v>
      </c>
      <c r="I134" t="str">
        <f t="shared" si="20"/>
        <v>Alimentaire</v>
      </c>
      <c r="J134" t="str">
        <f t="shared" si="21"/>
        <v>Fromage crémeux chèvre 1kg</v>
      </c>
      <c r="K134" t="str">
        <f t="shared" si="22"/>
        <v>en livraison</v>
      </c>
    </row>
    <row r="135" spans="1:11" x14ac:dyDescent="0.2">
      <c r="A135" t="s">
        <v>1138</v>
      </c>
      <c r="B135" s="14" t="s">
        <v>150</v>
      </c>
      <c r="C135" s="16">
        <v>5</v>
      </c>
      <c r="D135" s="5">
        <f t="shared" si="16"/>
        <v>59.95</v>
      </c>
      <c r="E135" s="5">
        <f t="shared" si="23"/>
        <v>299.75</v>
      </c>
      <c r="F135" s="6">
        <f t="shared" si="17"/>
        <v>316.23624999999998</v>
      </c>
      <c r="G135" s="5">
        <f t="shared" si="18"/>
        <v>233.2</v>
      </c>
      <c r="H135" t="str">
        <f t="shared" si="19"/>
        <v>Bouquine</v>
      </c>
      <c r="I135" t="str">
        <f t="shared" si="20"/>
        <v>Boisson</v>
      </c>
      <c r="J135" t="str">
        <f t="shared" si="21"/>
        <v>Champagne blanc des blancs</v>
      </c>
      <c r="K135" t="str">
        <f t="shared" si="22"/>
        <v>en livraison</v>
      </c>
    </row>
    <row r="136" spans="1:11" x14ac:dyDescent="0.2">
      <c r="A136" t="s">
        <v>1138</v>
      </c>
      <c r="B136" s="14" t="s">
        <v>124</v>
      </c>
      <c r="C136" s="16">
        <v>2</v>
      </c>
      <c r="D136" s="5">
        <f t="shared" si="16"/>
        <v>5.71</v>
      </c>
      <c r="E136" s="5">
        <f t="shared" si="23"/>
        <v>11.42</v>
      </c>
      <c r="F136" s="6">
        <f t="shared" si="17"/>
        <v>12.0481</v>
      </c>
      <c r="G136" s="5">
        <f t="shared" si="18"/>
        <v>8.5</v>
      </c>
      <c r="H136" t="str">
        <f t="shared" si="19"/>
        <v>Champagne Mondom</v>
      </c>
      <c r="I136" t="str">
        <f t="shared" si="20"/>
        <v>Boisson</v>
      </c>
      <c r="J136" t="str">
        <f t="shared" si="21"/>
        <v>Bière blonde IPA</v>
      </c>
      <c r="K136" t="str">
        <f t="shared" si="22"/>
        <v>en livraison</v>
      </c>
    </row>
    <row r="137" spans="1:11" x14ac:dyDescent="0.2">
      <c r="A137" t="s">
        <v>1138</v>
      </c>
      <c r="B137" s="14" t="s">
        <v>145</v>
      </c>
      <c r="C137" s="16">
        <v>3</v>
      </c>
      <c r="D137" s="5">
        <f t="shared" si="16"/>
        <v>55.91</v>
      </c>
      <c r="E137" s="5">
        <f t="shared" si="23"/>
        <v>167.73</v>
      </c>
      <c r="F137" s="6">
        <f t="shared" si="17"/>
        <v>201.27599999999998</v>
      </c>
      <c r="G137" s="5">
        <f t="shared" si="18"/>
        <v>93.87</v>
      </c>
      <c r="H137" t="str">
        <f t="shared" si="19"/>
        <v>Champagne Fred et fils</v>
      </c>
      <c r="I137" t="str">
        <f t="shared" si="20"/>
        <v>décoration</v>
      </c>
      <c r="J137" t="str">
        <f t="shared" si="21"/>
        <v xml:space="preserve">Bibelot </v>
      </c>
      <c r="K137" t="str">
        <f t="shared" si="22"/>
        <v>en livraison</v>
      </c>
    </row>
    <row r="138" spans="1:11" x14ac:dyDescent="0.2">
      <c r="A138" t="s">
        <v>1139</v>
      </c>
      <c r="B138" s="14" t="s">
        <v>185</v>
      </c>
      <c r="C138" s="16">
        <v>2</v>
      </c>
      <c r="D138" s="5">
        <f t="shared" si="16"/>
        <v>8.84</v>
      </c>
      <c r="E138" s="5">
        <f t="shared" si="23"/>
        <v>17.68</v>
      </c>
      <c r="F138" s="6">
        <f t="shared" si="17"/>
        <v>18.6524</v>
      </c>
      <c r="G138" s="5">
        <f t="shared" si="18"/>
        <v>10.76</v>
      </c>
      <c r="H138" t="str">
        <f t="shared" si="19"/>
        <v>Miellerie</v>
      </c>
      <c r="I138" t="str">
        <f t="shared" si="20"/>
        <v>Alimentaire</v>
      </c>
      <c r="J138" t="str">
        <f t="shared" si="21"/>
        <v>Miel de montagne</v>
      </c>
      <c r="K138" t="str">
        <f t="shared" si="22"/>
        <v>livrée</v>
      </c>
    </row>
    <row r="139" spans="1:11" x14ac:dyDescent="0.2">
      <c r="A139" t="s">
        <v>1139</v>
      </c>
      <c r="B139" s="14" t="s">
        <v>251</v>
      </c>
      <c r="C139" s="16">
        <v>3</v>
      </c>
      <c r="D139" s="5">
        <f t="shared" si="16"/>
        <v>29.8</v>
      </c>
      <c r="E139" s="5">
        <f t="shared" si="23"/>
        <v>89.4</v>
      </c>
      <c r="F139" s="6">
        <f t="shared" si="17"/>
        <v>91.2774</v>
      </c>
      <c r="G139" s="5">
        <f t="shared" si="18"/>
        <v>60.75</v>
      </c>
      <c r="H139" t="str">
        <f t="shared" si="19"/>
        <v>A pas de canard</v>
      </c>
      <c r="I139" t="str">
        <f t="shared" si="20"/>
        <v>Charcuterie</v>
      </c>
      <c r="J139" t="str">
        <f t="shared" si="21"/>
        <v>Bloc fois gras</v>
      </c>
      <c r="K139" t="str">
        <f t="shared" si="22"/>
        <v>livrée</v>
      </c>
    </row>
    <row r="140" spans="1:11" x14ac:dyDescent="0.2">
      <c r="A140" t="s">
        <v>1139</v>
      </c>
      <c r="B140" s="14" t="s">
        <v>168</v>
      </c>
      <c r="C140" s="16">
        <v>5</v>
      </c>
      <c r="D140" s="5">
        <f t="shared" si="16"/>
        <v>3.91</v>
      </c>
      <c r="E140" s="5">
        <f t="shared" si="23"/>
        <v>19.55</v>
      </c>
      <c r="F140" s="6">
        <f t="shared" si="17"/>
        <v>20.625250000000001</v>
      </c>
      <c r="G140" s="5">
        <f t="shared" si="18"/>
        <v>15.549999999999999</v>
      </c>
      <c r="H140" t="str">
        <f t="shared" si="19"/>
        <v>La Ruche</v>
      </c>
      <c r="I140" t="str">
        <f t="shared" si="20"/>
        <v>Boisson</v>
      </c>
      <c r="J140" t="str">
        <f t="shared" si="21"/>
        <v>Bière brune</v>
      </c>
      <c r="K140" t="str">
        <f t="shared" si="22"/>
        <v>livrée</v>
      </c>
    </row>
    <row r="141" spans="1:11" x14ac:dyDescent="0.2">
      <c r="A141" t="s">
        <v>1139</v>
      </c>
      <c r="B141" s="14" t="s">
        <v>126</v>
      </c>
      <c r="C141" s="16">
        <v>4</v>
      </c>
      <c r="D141" s="5">
        <f t="shared" si="16"/>
        <v>49.57</v>
      </c>
      <c r="E141" s="5">
        <f t="shared" si="23"/>
        <v>198.28</v>
      </c>
      <c r="F141" s="6">
        <f t="shared" si="17"/>
        <v>237.93599999999998</v>
      </c>
      <c r="G141" s="5">
        <f t="shared" si="18"/>
        <v>136.08000000000001</v>
      </c>
      <c r="H141" t="str">
        <f t="shared" si="19"/>
        <v>ADC</v>
      </c>
      <c r="I141" t="str">
        <f t="shared" si="20"/>
        <v xml:space="preserve">Bijoux </v>
      </c>
      <c r="J141" t="str">
        <f t="shared" si="21"/>
        <v xml:space="preserve">Pendentif  </v>
      </c>
      <c r="K141" t="str">
        <f t="shared" si="22"/>
        <v>livrée</v>
      </c>
    </row>
    <row r="142" spans="1:11" x14ac:dyDescent="0.2">
      <c r="A142" t="s">
        <v>1139</v>
      </c>
      <c r="B142" s="14" t="s">
        <v>134</v>
      </c>
      <c r="C142" s="16">
        <v>3</v>
      </c>
      <c r="D142" s="5">
        <f t="shared" si="16"/>
        <v>42.14</v>
      </c>
      <c r="E142" s="5">
        <f t="shared" si="23"/>
        <v>126.42</v>
      </c>
      <c r="F142" s="6">
        <f t="shared" si="17"/>
        <v>151.70400000000001</v>
      </c>
      <c r="G142" s="5">
        <f t="shared" si="18"/>
        <v>113.13</v>
      </c>
      <c r="H142" t="str">
        <f t="shared" si="19"/>
        <v>Come’n’go</v>
      </c>
      <c r="I142" t="str">
        <f t="shared" si="20"/>
        <v>Vêtements</v>
      </c>
      <c r="J142" t="str">
        <f t="shared" si="21"/>
        <v>Jupe longue</v>
      </c>
      <c r="K142" t="str">
        <f t="shared" si="22"/>
        <v>livrée</v>
      </c>
    </row>
    <row r="143" spans="1:11" x14ac:dyDescent="0.2">
      <c r="A143" t="s">
        <v>1140</v>
      </c>
      <c r="B143" s="14" t="s">
        <v>135</v>
      </c>
      <c r="C143" s="16">
        <v>1</v>
      </c>
      <c r="D143" s="5">
        <f t="shared" si="16"/>
        <v>9.67</v>
      </c>
      <c r="E143" s="5">
        <f t="shared" si="23"/>
        <v>9.67</v>
      </c>
      <c r="F143" s="6">
        <f t="shared" si="17"/>
        <v>10.201849999999999</v>
      </c>
      <c r="G143" s="5">
        <f t="shared" si="18"/>
        <v>7.23</v>
      </c>
      <c r="H143" t="str">
        <f t="shared" si="19"/>
        <v>Miellerie</v>
      </c>
      <c r="I143" t="str">
        <f t="shared" si="20"/>
        <v>Alimentaire</v>
      </c>
      <c r="J143" t="str">
        <f t="shared" si="21"/>
        <v>Soupe légumes</v>
      </c>
      <c r="K143" t="str">
        <f t="shared" si="22"/>
        <v>en traitement</v>
      </c>
    </row>
    <row r="144" spans="1:11" x14ac:dyDescent="0.2">
      <c r="A144" t="s">
        <v>1140</v>
      </c>
      <c r="B144" s="14" t="s">
        <v>186</v>
      </c>
      <c r="C144" s="16">
        <v>1</v>
      </c>
      <c r="D144" s="5">
        <f t="shared" si="16"/>
        <v>9.59</v>
      </c>
      <c r="E144" s="5">
        <f t="shared" si="23"/>
        <v>9.59</v>
      </c>
      <c r="F144" s="6">
        <f t="shared" si="17"/>
        <v>10.11745</v>
      </c>
      <c r="G144" s="5">
        <f t="shared" si="18"/>
        <v>5.54</v>
      </c>
      <c r="H144" t="str">
        <f t="shared" si="19"/>
        <v>H&amp;F</v>
      </c>
      <c r="I144" t="str">
        <f t="shared" si="20"/>
        <v>Alimentaire</v>
      </c>
      <c r="J144" t="str">
        <f t="shared" si="21"/>
        <v>Confiture fraise</v>
      </c>
      <c r="K144" t="str">
        <f t="shared" si="22"/>
        <v>en traitement</v>
      </c>
    </row>
    <row r="145" spans="1:11" x14ac:dyDescent="0.2">
      <c r="A145" t="s">
        <v>1140</v>
      </c>
      <c r="B145" s="14" t="s">
        <v>167</v>
      </c>
      <c r="C145" s="16">
        <v>4</v>
      </c>
      <c r="D145" s="5">
        <f t="shared" si="16"/>
        <v>28.15</v>
      </c>
      <c r="E145" s="5">
        <f t="shared" si="23"/>
        <v>112.6</v>
      </c>
      <c r="F145" s="6">
        <f t="shared" si="17"/>
        <v>135.11999999999998</v>
      </c>
      <c r="G145" s="5">
        <f t="shared" si="18"/>
        <v>97</v>
      </c>
      <c r="H145" t="str">
        <f t="shared" si="19"/>
        <v>Come’n’go</v>
      </c>
      <c r="I145" t="str">
        <f t="shared" si="20"/>
        <v>Vêtements</v>
      </c>
      <c r="J145" t="str">
        <f t="shared" si="21"/>
        <v>Short enfant</v>
      </c>
      <c r="K145" t="str">
        <f t="shared" si="22"/>
        <v>en traitement</v>
      </c>
    </row>
    <row r="146" spans="1:11" x14ac:dyDescent="0.2">
      <c r="A146" t="s">
        <v>1141</v>
      </c>
      <c r="B146" s="14" t="s">
        <v>148</v>
      </c>
      <c r="C146" s="16">
        <v>1</v>
      </c>
      <c r="D146" s="5">
        <f t="shared" si="16"/>
        <v>49.88</v>
      </c>
      <c r="E146" s="5">
        <f t="shared" si="23"/>
        <v>49.88</v>
      </c>
      <c r="F146" s="6">
        <f t="shared" si="17"/>
        <v>59.856000000000002</v>
      </c>
      <c r="G146" s="5">
        <f t="shared" si="18"/>
        <v>28.66</v>
      </c>
      <c r="H146" t="str">
        <f t="shared" si="19"/>
        <v>Tango</v>
      </c>
      <c r="I146" t="str">
        <f t="shared" si="20"/>
        <v>Vêtements</v>
      </c>
      <c r="J146" t="str">
        <f t="shared" si="21"/>
        <v>Chemise coton</v>
      </c>
      <c r="K146" t="str">
        <f t="shared" si="22"/>
        <v>en traitement</v>
      </c>
    </row>
    <row r="147" spans="1:11" x14ac:dyDescent="0.2">
      <c r="A147" t="s">
        <v>1142</v>
      </c>
      <c r="B147" s="14" t="s">
        <v>251</v>
      </c>
      <c r="C147" s="16">
        <v>2</v>
      </c>
      <c r="D147" s="5">
        <f t="shared" si="16"/>
        <v>29.8</v>
      </c>
      <c r="E147" s="5">
        <f t="shared" si="23"/>
        <v>59.6</v>
      </c>
      <c r="F147" s="6">
        <f t="shared" si="17"/>
        <v>60.851599999999998</v>
      </c>
      <c r="G147" s="5">
        <f t="shared" si="18"/>
        <v>40.5</v>
      </c>
      <c r="H147" t="str">
        <f t="shared" si="19"/>
        <v>A pas de canard</v>
      </c>
      <c r="I147" t="str">
        <f t="shared" si="20"/>
        <v>Charcuterie</v>
      </c>
      <c r="J147" t="str">
        <f t="shared" si="21"/>
        <v>Bloc fois gras</v>
      </c>
      <c r="K147" t="str">
        <f t="shared" si="22"/>
        <v>annulée</v>
      </c>
    </row>
    <row r="148" spans="1:11" x14ac:dyDescent="0.2">
      <c r="A148" t="s">
        <v>1142</v>
      </c>
      <c r="B148" s="14" t="s">
        <v>175</v>
      </c>
      <c r="C148" s="16">
        <v>4</v>
      </c>
      <c r="D148" s="5">
        <f t="shared" si="16"/>
        <v>6.72</v>
      </c>
      <c r="E148" s="5">
        <f t="shared" si="23"/>
        <v>26.88</v>
      </c>
      <c r="F148" s="6">
        <f t="shared" si="17"/>
        <v>27.444479999999995</v>
      </c>
      <c r="G148" s="5">
        <f t="shared" si="18"/>
        <v>22.76</v>
      </c>
      <c r="H148" t="str">
        <f t="shared" si="19"/>
        <v>Ferme La Casè</v>
      </c>
      <c r="I148" t="str">
        <f t="shared" si="20"/>
        <v>Charcuterie</v>
      </c>
      <c r="J148" t="str">
        <f t="shared" si="21"/>
        <v>Saucisson aux cèpes</v>
      </c>
      <c r="K148" t="str">
        <f t="shared" si="22"/>
        <v>annulée</v>
      </c>
    </row>
    <row r="149" spans="1:11" x14ac:dyDescent="0.2">
      <c r="A149" t="s">
        <v>1142</v>
      </c>
      <c r="B149" s="14" t="s">
        <v>193</v>
      </c>
      <c r="C149" s="16">
        <v>1</v>
      </c>
      <c r="D149" s="5">
        <f t="shared" si="16"/>
        <v>27.99</v>
      </c>
      <c r="E149" s="5">
        <f t="shared" si="23"/>
        <v>27.99</v>
      </c>
      <c r="F149" s="6">
        <f t="shared" si="17"/>
        <v>33.587999999999994</v>
      </c>
      <c r="G149" s="5">
        <f t="shared" si="18"/>
        <v>22.97</v>
      </c>
      <c r="H149" t="str">
        <f t="shared" si="19"/>
        <v>Galice</v>
      </c>
      <c r="I149" t="str">
        <f t="shared" si="20"/>
        <v>Vêtements</v>
      </c>
      <c r="J149" t="str">
        <f t="shared" si="21"/>
        <v>Tongue</v>
      </c>
      <c r="K149" t="str">
        <f t="shared" si="22"/>
        <v>annulée</v>
      </c>
    </row>
    <row r="150" spans="1:11" x14ac:dyDescent="0.2">
      <c r="A150" t="s">
        <v>1143</v>
      </c>
      <c r="B150" s="14" t="s">
        <v>149</v>
      </c>
      <c r="C150" s="16">
        <v>4</v>
      </c>
      <c r="D150" s="5">
        <f t="shared" si="16"/>
        <v>64.430000000000007</v>
      </c>
      <c r="E150" s="5">
        <f t="shared" si="23"/>
        <v>257.72000000000003</v>
      </c>
      <c r="F150" s="6">
        <f t="shared" si="17"/>
        <v>309.26400000000001</v>
      </c>
      <c r="G150" s="5">
        <f t="shared" si="18"/>
        <v>187.68</v>
      </c>
      <c r="H150" t="str">
        <f t="shared" si="19"/>
        <v>Cuir &amp; co</v>
      </c>
      <c r="I150" t="str">
        <f t="shared" si="20"/>
        <v>Vêtements</v>
      </c>
      <c r="J150" t="str">
        <f t="shared" si="21"/>
        <v>Chemise coton</v>
      </c>
      <c r="K150" t="str">
        <f t="shared" si="22"/>
        <v>livrée</v>
      </c>
    </row>
    <row r="151" spans="1:11" x14ac:dyDescent="0.2">
      <c r="A151" t="s">
        <v>1143</v>
      </c>
      <c r="B151" s="14" t="s">
        <v>123</v>
      </c>
      <c r="C151" s="16">
        <v>3</v>
      </c>
      <c r="D151" s="5">
        <f t="shared" si="16"/>
        <v>29.35</v>
      </c>
      <c r="E151" s="5">
        <f t="shared" si="23"/>
        <v>88.050000000000011</v>
      </c>
      <c r="F151" s="6">
        <f t="shared" si="17"/>
        <v>92.892750000000007</v>
      </c>
      <c r="G151" s="5">
        <f t="shared" si="18"/>
        <v>52.800000000000004</v>
      </c>
      <c r="H151" t="str">
        <f t="shared" si="19"/>
        <v>Le couchon</v>
      </c>
      <c r="I151" t="str">
        <f t="shared" si="20"/>
        <v>Alimentaire</v>
      </c>
      <c r="J151" t="str">
        <f t="shared" si="21"/>
        <v>Panier légumes</v>
      </c>
      <c r="K151" t="str">
        <f t="shared" si="22"/>
        <v>livrée</v>
      </c>
    </row>
    <row r="152" spans="1:11" x14ac:dyDescent="0.2">
      <c r="A152" t="s">
        <v>1144</v>
      </c>
      <c r="B152" s="14" t="s">
        <v>260</v>
      </c>
      <c r="C152" s="16">
        <v>5</v>
      </c>
      <c r="D152" s="5">
        <f t="shared" si="16"/>
        <v>5</v>
      </c>
      <c r="E152" s="5">
        <f t="shared" si="23"/>
        <v>25</v>
      </c>
      <c r="F152" s="6">
        <f t="shared" si="17"/>
        <v>26.375</v>
      </c>
      <c r="G152" s="5">
        <f t="shared" si="18"/>
        <v>21.5</v>
      </c>
      <c r="H152" t="str">
        <f t="shared" si="19"/>
        <v>Secret nature</v>
      </c>
      <c r="I152" t="str">
        <f t="shared" si="20"/>
        <v>Alimentaire</v>
      </c>
      <c r="J152" t="str">
        <f t="shared" si="21"/>
        <v>pain surprise</v>
      </c>
      <c r="K152" t="str">
        <f t="shared" si="22"/>
        <v>livrée</v>
      </c>
    </row>
    <row r="153" spans="1:11" x14ac:dyDescent="0.2">
      <c r="A153" t="s">
        <v>1144</v>
      </c>
      <c r="B153" s="14" t="s">
        <v>130</v>
      </c>
      <c r="C153" s="16">
        <v>3</v>
      </c>
      <c r="D153" s="5">
        <f t="shared" si="16"/>
        <v>3.84</v>
      </c>
      <c r="E153" s="5">
        <f t="shared" si="23"/>
        <v>11.52</v>
      </c>
      <c r="F153" s="6">
        <f t="shared" si="17"/>
        <v>11.761919999999998</v>
      </c>
      <c r="G153" s="5">
        <f t="shared" si="18"/>
        <v>9.69</v>
      </c>
      <c r="H153" t="str">
        <f t="shared" si="19"/>
        <v>Asinerie</v>
      </c>
      <c r="I153" t="str">
        <f t="shared" si="20"/>
        <v>Charcuterie</v>
      </c>
      <c r="J153" t="str">
        <f t="shared" si="21"/>
        <v>Saucisson sanglier</v>
      </c>
      <c r="K153" t="str">
        <f t="shared" si="22"/>
        <v>livrée</v>
      </c>
    </row>
    <row r="154" spans="1:11" x14ac:dyDescent="0.2">
      <c r="A154" t="s">
        <v>1144</v>
      </c>
      <c r="B154" s="14" t="s">
        <v>258</v>
      </c>
      <c r="C154" s="16">
        <v>4</v>
      </c>
      <c r="D154" s="5">
        <f t="shared" si="16"/>
        <v>22.3</v>
      </c>
      <c r="E154" s="5">
        <f t="shared" si="23"/>
        <v>89.2</v>
      </c>
      <c r="F154" s="6">
        <f t="shared" si="17"/>
        <v>107.04</v>
      </c>
      <c r="G154" s="5">
        <f t="shared" si="18"/>
        <v>63.2</v>
      </c>
      <c r="H154" t="str">
        <f t="shared" si="19"/>
        <v>Vino Degust</v>
      </c>
      <c r="I154" t="str">
        <f t="shared" si="20"/>
        <v>décoration</v>
      </c>
      <c r="J154" t="str">
        <f t="shared" si="21"/>
        <v>verres champagne x6</v>
      </c>
      <c r="K154" t="str">
        <f t="shared" si="22"/>
        <v>livrée</v>
      </c>
    </row>
    <row r="155" spans="1:11" x14ac:dyDescent="0.2">
      <c r="A155" t="s">
        <v>1145</v>
      </c>
      <c r="B155" s="14" t="s">
        <v>256</v>
      </c>
      <c r="C155" s="16">
        <v>1</v>
      </c>
      <c r="D155" s="5">
        <f t="shared" si="16"/>
        <v>26.86</v>
      </c>
      <c r="E155" s="5">
        <f t="shared" si="23"/>
        <v>26.86</v>
      </c>
      <c r="F155" s="6">
        <f t="shared" si="17"/>
        <v>28.337299999999999</v>
      </c>
      <c r="G155" s="5">
        <f t="shared" si="18"/>
        <v>18.5</v>
      </c>
      <c r="H155" t="str">
        <f t="shared" si="19"/>
        <v>Ferme Mad'In</v>
      </c>
      <c r="I155" t="str">
        <f t="shared" si="20"/>
        <v>Alimentaire</v>
      </c>
      <c r="J155" t="str">
        <f t="shared" si="21"/>
        <v>fromage chèvre frais 1kg</v>
      </c>
      <c r="K155" t="str">
        <f t="shared" si="22"/>
        <v>livrée</v>
      </c>
    </row>
    <row r="156" spans="1:11" x14ac:dyDescent="0.2">
      <c r="A156" t="s">
        <v>1145</v>
      </c>
      <c r="B156" s="14" t="s">
        <v>179</v>
      </c>
      <c r="C156" s="16">
        <v>5</v>
      </c>
      <c r="D156" s="5">
        <f t="shared" si="16"/>
        <v>4.47</v>
      </c>
      <c r="E156" s="5">
        <f t="shared" si="23"/>
        <v>22.349999999999998</v>
      </c>
      <c r="F156" s="6">
        <f t="shared" si="17"/>
        <v>22.819349999999996</v>
      </c>
      <c r="G156" s="5">
        <f t="shared" si="18"/>
        <v>15.2</v>
      </c>
      <c r="H156" t="str">
        <f t="shared" si="19"/>
        <v>Ferme La Casè</v>
      </c>
      <c r="I156" t="str">
        <f t="shared" si="20"/>
        <v>Charcuterie</v>
      </c>
      <c r="J156" t="str">
        <f t="shared" si="21"/>
        <v>Saucisson aux cèpes</v>
      </c>
      <c r="K156" t="str">
        <f t="shared" si="22"/>
        <v>livrée</v>
      </c>
    </row>
    <row r="157" spans="1:11" x14ac:dyDescent="0.2">
      <c r="A157" t="s">
        <v>1145</v>
      </c>
      <c r="B157" s="14" t="s">
        <v>259</v>
      </c>
      <c r="C157" s="16">
        <v>1</v>
      </c>
      <c r="D157" s="5">
        <f t="shared" si="16"/>
        <v>13.57</v>
      </c>
      <c r="E157" s="5">
        <f t="shared" si="23"/>
        <v>13.57</v>
      </c>
      <c r="F157" s="6">
        <f t="shared" si="17"/>
        <v>16.283999999999999</v>
      </c>
      <c r="G157" s="5">
        <f t="shared" si="18"/>
        <v>8.25</v>
      </c>
      <c r="H157" t="str">
        <f t="shared" si="19"/>
        <v>A pas de canard</v>
      </c>
      <c r="I157" t="str">
        <f t="shared" si="20"/>
        <v>décoration</v>
      </c>
      <c r="J157" t="str">
        <f t="shared" si="21"/>
        <v>canard sculpé bois</v>
      </c>
      <c r="K157" t="str">
        <f t="shared" si="22"/>
        <v>livrée</v>
      </c>
    </row>
    <row r="158" spans="1:11" x14ac:dyDescent="0.2">
      <c r="A158" t="s">
        <v>1145</v>
      </c>
      <c r="B158" s="14" t="s">
        <v>167</v>
      </c>
      <c r="C158" s="16">
        <v>4</v>
      </c>
      <c r="D158" s="5">
        <f t="shared" si="16"/>
        <v>28.15</v>
      </c>
      <c r="E158" s="5">
        <f t="shared" si="23"/>
        <v>112.6</v>
      </c>
      <c r="F158" s="6">
        <f t="shared" si="17"/>
        <v>135.11999999999998</v>
      </c>
      <c r="G158" s="5">
        <f t="shared" si="18"/>
        <v>97</v>
      </c>
      <c r="H158" t="str">
        <f t="shared" si="19"/>
        <v>Come’n’go</v>
      </c>
      <c r="I158" t="str">
        <f t="shared" si="20"/>
        <v>Vêtements</v>
      </c>
      <c r="J158" t="str">
        <f t="shared" si="21"/>
        <v>Short enfant</v>
      </c>
      <c r="K158" t="str">
        <f t="shared" si="22"/>
        <v>livrée</v>
      </c>
    </row>
    <row r="159" spans="1:11" x14ac:dyDescent="0.2">
      <c r="A159" t="s">
        <v>1146</v>
      </c>
      <c r="B159" s="14" t="s">
        <v>248</v>
      </c>
      <c r="C159" s="16">
        <v>3</v>
      </c>
      <c r="D159" s="5">
        <f t="shared" si="16"/>
        <v>8</v>
      </c>
      <c r="E159" s="5">
        <f t="shared" si="23"/>
        <v>24</v>
      </c>
      <c r="F159" s="6">
        <f t="shared" si="17"/>
        <v>25.32</v>
      </c>
      <c r="G159" s="5">
        <f t="shared" si="18"/>
        <v>19.5</v>
      </c>
      <c r="H159" t="str">
        <f t="shared" si="19"/>
        <v>Ferme Mad'In</v>
      </c>
      <c r="I159" t="str">
        <f t="shared" si="20"/>
        <v>Alimentaire</v>
      </c>
      <c r="J159" t="str">
        <f t="shared" si="21"/>
        <v>confiture pomme 500gr</v>
      </c>
      <c r="K159" t="str">
        <f t="shared" si="22"/>
        <v>annulée</v>
      </c>
    </row>
    <row r="160" spans="1:11" x14ac:dyDescent="0.2">
      <c r="A160" t="s">
        <v>1146</v>
      </c>
      <c r="B160" s="14" t="s">
        <v>191</v>
      </c>
      <c r="C160" s="16">
        <v>3</v>
      </c>
      <c r="D160" s="5">
        <f t="shared" si="16"/>
        <v>32.26</v>
      </c>
      <c r="E160" s="5">
        <f t="shared" si="23"/>
        <v>96.78</v>
      </c>
      <c r="F160" s="6">
        <f t="shared" si="17"/>
        <v>116.136</v>
      </c>
      <c r="G160" s="5">
        <f t="shared" si="18"/>
        <v>54.480000000000004</v>
      </c>
      <c r="H160" t="str">
        <f t="shared" si="19"/>
        <v>La Folie</v>
      </c>
      <c r="I160" t="str">
        <f t="shared" si="20"/>
        <v>Vêtements</v>
      </c>
      <c r="J160" t="str">
        <f t="shared" si="21"/>
        <v>Lot short enfant</v>
      </c>
      <c r="K160" t="str">
        <f t="shared" si="22"/>
        <v>annulée</v>
      </c>
    </row>
    <row r="161" spans="1:11" x14ac:dyDescent="0.2">
      <c r="A161" t="s">
        <v>1146</v>
      </c>
      <c r="B161" s="14" t="s">
        <v>177</v>
      </c>
      <c r="C161" s="16">
        <v>5</v>
      </c>
      <c r="D161" s="5">
        <f t="shared" si="16"/>
        <v>30.49</v>
      </c>
      <c r="E161" s="5">
        <f t="shared" si="23"/>
        <v>152.44999999999999</v>
      </c>
      <c r="F161" s="6">
        <f t="shared" si="17"/>
        <v>182.93999999999997</v>
      </c>
      <c r="G161" s="5">
        <f t="shared" si="18"/>
        <v>108.3</v>
      </c>
      <c r="H161" t="str">
        <f t="shared" si="19"/>
        <v>Ferme La Casè</v>
      </c>
      <c r="I161" t="str">
        <f t="shared" si="20"/>
        <v xml:space="preserve">Bijoux </v>
      </c>
      <c r="J161" t="str">
        <f t="shared" si="21"/>
        <v xml:space="preserve">Anneau </v>
      </c>
      <c r="K161" t="str">
        <f t="shared" si="22"/>
        <v>annulée</v>
      </c>
    </row>
    <row r="162" spans="1:11" x14ac:dyDescent="0.2">
      <c r="A162" t="s">
        <v>1146</v>
      </c>
      <c r="B162" s="14" t="s">
        <v>165</v>
      </c>
      <c r="C162" s="16">
        <v>4</v>
      </c>
      <c r="D162" s="5">
        <f t="shared" si="16"/>
        <v>8.33</v>
      </c>
      <c r="E162" s="5">
        <f t="shared" si="23"/>
        <v>33.32</v>
      </c>
      <c r="F162" s="6">
        <f t="shared" si="17"/>
        <v>35.1526</v>
      </c>
      <c r="G162" s="5">
        <f t="shared" si="18"/>
        <v>26.96</v>
      </c>
      <c r="H162" t="str">
        <f t="shared" si="19"/>
        <v>Le Jardin</v>
      </c>
      <c r="I162" t="str">
        <f t="shared" si="20"/>
        <v>Alimentaire</v>
      </c>
      <c r="J162" t="str">
        <f t="shared" si="21"/>
        <v>Miel de montagne</v>
      </c>
      <c r="K162" t="str">
        <f t="shared" si="22"/>
        <v>annulée</v>
      </c>
    </row>
    <row r="163" spans="1:11" x14ac:dyDescent="0.2">
      <c r="A163" t="s">
        <v>1147</v>
      </c>
      <c r="B163" s="14" t="s">
        <v>248</v>
      </c>
      <c r="C163" s="16">
        <v>2</v>
      </c>
      <c r="D163" s="5">
        <f t="shared" si="16"/>
        <v>8</v>
      </c>
      <c r="E163" s="5">
        <f t="shared" si="23"/>
        <v>16</v>
      </c>
      <c r="F163" s="6">
        <f t="shared" si="17"/>
        <v>16.88</v>
      </c>
      <c r="G163" s="5">
        <f t="shared" si="18"/>
        <v>13</v>
      </c>
      <c r="H163" t="str">
        <f t="shared" si="19"/>
        <v>Ferme Mad'In</v>
      </c>
      <c r="I163" t="str">
        <f t="shared" si="20"/>
        <v>Alimentaire</v>
      </c>
      <c r="J163" t="str">
        <f t="shared" si="21"/>
        <v>confiture pomme 500gr</v>
      </c>
      <c r="K163" t="str">
        <f t="shared" si="22"/>
        <v>livrée</v>
      </c>
    </row>
    <row r="164" spans="1:11" x14ac:dyDescent="0.2">
      <c r="A164" t="s">
        <v>1148</v>
      </c>
      <c r="B164" s="14" t="s">
        <v>132</v>
      </c>
      <c r="C164" s="16">
        <v>4</v>
      </c>
      <c r="D164" s="5">
        <f t="shared" si="16"/>
        <v>41.31</v>
      </c>
      <c r="E164" s="5">
        <f t="shared" si="23"/>
        <v>165.24</v>
      </c>
      <c r="F164" s="6">
        <f t="shared" si="17"/>
        <v>198.28800000000001</v>
      </c>
      <c r="G164" s="5">
        <f t="shared" si="18"/>
        <v>91.84</v>
      </c>
      <c r="H164" t="str">
        <f t="shared" si="19"/>
        <v>Ferme La Casè</v>
      </c>
      <c r="I164" t="str">
        <f t="shared" si="20"/>
        <v xml:space="preserve">Bijoux </v>
      </c>
      <c r="J164" t="str">
        <f t="shared" si="21"/>
        <v>Bracelet</v>
      </c>
      <c r="K164" t="str">
        <f t="shared" si="22"/>
        <v>annulée</v>
      </c>
    </row>
    <row r="165" spans="1:11" x14ac:dyDescent="0.2">
      <c r="A165" t="s">
        <v>1149</v>
      </c>
      <c r="B165" s="14" t="s">
        <v>246</v>
      </c>
      <c r="C165" s="16">
        <v>5</v>
      </c>
      <c r="D165" s="5">
        <f t="shared" si="16"/>
        <v>6.1</v>
      </c>
      <c r="E165" s="5">
        <f t="shared" si="23"/>
        <v>30.5</v>
      </c>
      <c r="F165" s="6">
        <f t="shared" si="17"/>
        <v>33.550000000000004</v>
      </c>
      <c r="G165" s="5">
        <f t="shared" si="18"/>
        <v>20.5</v>
      </c>
      <c r="H165" t="str">
        <f t="shared" si="19"/>
        <v>Mains sages</v>
      </c>
      <c r="I165" t="str">
        <f t="shared" si="20"/>
        <v>Cosmétique Bio</v>
      </c>
      <c r="J165" t="str">
        <f t="shared" si="21"/>
        <v>savons au lait d'anesse</v>
      </c>
      <c r="K165" t="str">
        <f t="shared" si="22"/>
        <v>en livraison</v>
      </c>
    </row>
    <row r="166" spans="1:11" x14ac:dyDescent="0.2">
      <c r="A166" t="s">
        <v>1149</v>
      </c>
      <c r="B166" s="14" t="s">
        <v>132</v>
      </c>
      <c r="C166" s="16">
        <v>4</v>
      </c>
      <c r="D166" s="5">
        <f t="shared" si="16"/>
        <v>41.31</v>
      </c>
      <c r="E166" s="5">
        <f t="shared" si="23"/>
        <v>165.24</v>
      </c>
      <c r="F166" s="6">
        <f t="shared" si="17"/>
        <v>198.28800000000001</v>
      </c>
      <c r="G166" s="5">
        <f t="shared" si="18"/>
        <v>91.84</v>
      </c>
      <c r="H166" t="str">
        <f t="shared" si="19"/>
        <v>Ferme La Casè</v>
      </c>
      <c r="I166" t="str">
        <f t="shared" si="20"/>
        <v xml:space="preserve">Bijoux </v>
      </c>
      <c r="J166" t="str">
        <f t="shared" si="21"/>
        <v>Bracelet</v>
      </c>
      <c r="K166" t="str">
        <f t="shared" si="22"/>
        <v>en livraison</v>
      </c>
    </row>
    <row r="167" spans="1:11" x14ac:dyDescent="0.2">
      <c r="A167" t="s">
        <v>1149</v>
      </c>
      <c r="B167" s="14" t="s">
        <v>157</v>
      </c>
      <c r="C167" s="16">
        <v>4</v>
      </c>
      <c r="D167" s="5">
        <f t="shared" si="16"/>
        <v>5.32</v>
      </c>
      <c r="E167" s="5">
        <f t="shared" si="23"/>
        <v>21.28</v>
      </c>
      <c r="F167" s="6">
        <f t="shared" si="17"/>
        <v>22.450399999999998</v>
      </c>
      <c r="G167" s="5">
        <f t="shared" si="18"/>
        <v>13.84</v>
      </c>
      <c r="H167" t="str">
        <f t="shared" si="19"/>
        <v>Champagne Fred et fils</v>
      </c>
      <c r="I167" t="str">
        <f t="shared" si="20"/>
        <v>Boisson</v>
      </c>
      <c r="J167" t="str">
        <f t="shared" si="21"/>
        <v>Bière blonde</v>
      </c>
      <c r="K167" t="str">
        <f t="shared" si="22"/>
        <v>en livraison</v>
      </c>
    </row>
    <row r="168" spans="1:11" x14ac:dyDescent="0.2">
      <c r="A168" t="s">
        <v>1149</v>
      </c>
      <c r="B168" s="14" t="s">
        <v>149</v>
      </c>
      <c r="C168" s="16">
        <v>1</v>
      </c>
      <c r="D168" s="5">
        <f t="shared" si="16"/>
        <v>64.430000000000007</v>
      </c>
      <c r="E168" s="5">
        <f t="shared" si="23"/>
        <v>64.430000000000007</v>
      </c>
      <c r="F168" s="6">
        <f t="shared" si="17"/>
        <v>77.316000000000003</v>
      </c>
      <c r="G168" s="5">
        <f t="shared" si="18"/>
        <v>46.92</v>
      </c>
      <c r="H168" t="str">
        <f t="shared" si="19"/>
        <v>Cuir &amp; co</v>
      </c>
      <c r="I168" t="str">
        <f t="shared" si="20"/>
        <v>Vêtements</v>
      </c>
      <c r="J168" t="str">
        <f t="shared" si="21"/>
        <v>Chemise coton</v>
      </c>
      <c r="K168" t="str">
        <f t="shared" si="22"/>
        <v>en livraison</v>
      </c>
    </row>
    <row r="169" spans="1:11" x14ac:dyDescent="0.2">
      <c r="A169" t="s">
        <v>1150</v>
      </c>
      <c r="B169" s="14" t="s">
        <v>147</v>
      </c>
      <c r="C169" s="16">
        <v>2</v>
      </c>
      <c r="D169" s="5">
        <f t="shared" si="16"/>
        <v>31.1</v>
      </c>
      <c r="E169" s="5">
        <f t="shared" si="23"/>
        <v>62.2</v>
      </c>
      <c r="F169" s="6">
        <f t="shared" si="17"/>
        <v>74.64</v>
      </c>
      <c r="G169" s="5">
        <f t="shared" si="18"/>
        <v>52.48</v>
      </c>
      <c r="H169" t="str">
        <f t="shared" si="19"/>
        <v>Galice</v>
      </c>
      <c r="I169" t="str">
        <f t="shared" si="20"/>
        <v>Vêtements</v>
      </c>
      <c r="J169" t="str">
        <f t="shared" si="21"/>
        <v>Chemise manche longue</v>
      </c>
      <c r="K169" t="str">
        <f t="shared" si="22"/>
        <v>livrée</v>
      </c>
    </row>
    <row r="170" spans="1:11" x14ac:dyDescent="0.2">
      <c r="A170" t="s">
        <v>1150</v>
      </c>
      <c r="B170" s="14" t="s">
        <v>194</v>
      </c>
      <c r="C170" s="16">
        <v>4</v>
      </c>
      <c r="D170" s="5">
        <f t="shared" si="16"/>
        <v>112.39</v>
      </c>
      <c r="E170" s="5">
        <f t="shared" si="23"/>
        <v>449.56</v>
      </c>
      <c r="F170" s="6">
        <f t="shared" si="17"/>
        <v>539.47199999999998</v>
      </c>
      <c r="G170" s="5">
        <f t="shared" si="18"/>
        <v>374.84</v>
      </c>
      <c r="H170" t="str">
        <f t="shared" si="19"/>
        <v>Come’n’go</v>
      </c>
      <c r="I170" t="str">
        <f t="shared" si="20"/>
        <v>Vêtements</v>
      </c>
      <c r="J170" t="str">
        <f t="shared" si="21"/>
        <v xml:space="preserve">Manteau </v>
      </c>
      <c r="K170" t="str">
        <f t="shared" si="22"/>
        <v>livrée</v>
      </c>
    </row>
    <row r="171" spans="1:11" x14ac:dyDescent="0.2">
      <c r="A171" t="s">
        <v>1151</v>
      </c>
      <c r="B171" s="14" t="s">
        <v>165</v>
      </c>
      <c r="C171" s="16">
        <v>2</v>
      </c>
      <c r="D171" s="5">
        <f t="shared" si="16"/>
        <v>8.33</v>
      </c>
      <c r="E171" s="5">
        <f t="shared" si="23"/>
        <v>16.66</v>
      </c>
      <c r="F171" s="6">
        <f t="shared" si="17"/>
        <v>17.5763</v>
      </c>
      <c r="G171" s="5">
        <f t="shared" si="18"/>
        <v>13.48</v>
      </c>
      <c r="H171" t="str">
        <f t="shared" si="19"/>
        <v>Le Jardin</v>
      </c>
      <c r="I171" t="str">
        <f t="shared" si="20"/>
        <v>Alimentaire</v>
      </c>
      <c r="J171" t="str">
        <f t="shared" si="21"/>
        <v>Miel de montagne</v>
      </c>
      <c r="K171" t="str">
        <f t="shared" si="22"/>
        <v>en traitement</v>
      </c>
    </row>
    <row r="172" spans="1:11" x14ac:dyDescent="0.2">
      <c r="A172" t="s">
        <v>1151</v>
      </c>
      <c r="B172" s="14" t="s">
        <v>150</v>
      </c>
      <c r="C172" s="16">
        <v>5</v>
      </c>
      <c r="D172" s="5">
        <f t="shared" si="16"/>
        <v>59.95</v>
      </c>
      <c r="E172" s="5">
        <f t="shared" si="23"/>
        <v>299.75</v>
      </c>
      <c r="F172" s="6">
        <f t="shared" si="17"/>
        <v>316.23624999999998</v>
      </c>
      <c r="G172" s="5">
        <f t="shared" si="18"/>
        <v>233.2</v>
      </c>
      <c r="H172" t="str">
        <f t="shared" si="19"/>
        <v>Bouquine</v>
      </c>
      <c r="I172" t="str">
        <f t="shared" si="20"/>
        <v>Boisson</v>
      </c>
      <c r="J172" t="str">
        <f t="shared" si="21"/>
        <v>Champagne blanc des blancs</v>
      </c>
      <c r="K172" t="str">
        <f t="shared" si="22"/>
        <v>en traitement</v>
      </c>
    </row>
    <row r="173" spans="1:11" x14ac:dyDescent="0.2">
      <c r="A173" t="s">
        <v>1151</v>
      </c>
      <c r="B173" s="14" t="s">
        <v>168</v>
      </c>
      <c r="C173" s="16">
        <v>1</v>
      </c>
      <c r="D173" s="5">
        <f t="shared" si="16"/>
        <v>3.91</v>
      </c>
      <c r="E173" s="5">
        <f t="shared" si="23"/>
        <v>3.91</v>
      </c>
      <c r="F173" s="6">
        <f t="shared" si="17"/>
        <v>4.1250499999999999</v>
      </c>
      <c r="G173" s="5">
        <f t="shared" si="18"/>
        <v>3.11</v>
      </c>
      <c r="H173" t="str">
        <f t="shared" si="19"/>
        <v>La Ruche</v>
      </c>
      <c r="I173" t="str">
        <f t="shared" si="20"/>
        <v>Boisson</v>
      </c>
      <c r="J173" t="str">
        <f t="shared" si="21"/>
        <v>Bière brune</v>
      </c>
      <c r="K173" t="str">
        <f t="shared" si="22"/>
        <v>en traitement</v>
      </c>
    </row>
    <row r="174" spans="1:11" x14ac:dyDescent="0.2">
      <c r="A174" t="s">
        <v>1151</v>
      </c>
      <c r="B174" s="14" t="s">
        <v>251</v>
      </c>
      <c r="C174" s="16">
        <v>5</v>
      </c>
      <c r="D174" s="5">
        <f t="shared" si="16"/>
        <v>29.8</v>
      </c>
      <c r="E174" s="5">
        <f t="shared" si="23"/>
        <v>149</v>
      </c>
      <c r="F174" s="6">
        <f t="shared" si="17"/>
        <v>152.12899999999999</v>
      </c>
      <c r="G174" s="5">
        <f t="shared" si="18"/>
        <v>101.25</v>
      </c>
      <c r="H174" t="str">
        <f t="shared" si="19"/>
        <v>A pas de canard</v>
      </c>
      <c r="I174" t="str">
        <f t="shared" si="20"/>
        <v>Charcuterie</v>
      </c>
      <c r="J174" t="str">
        <f t="shared" si="21"/>
        <v>Bloc fois gras</v>
      </c>
      <c r="K174" t="str">
        <f t="shared" si="22"/>
        <v>en traitement</v>
      </c>
    </row>
    <row r="175" spans="1:11" x14ac:dyDescent="0.2">
      <c r="A175" t="s">
        <v>1151</v>
      </c>
      <c r="B175" s="14" t="s">
        <v>162</v>
      </c>
      <c r="C175" s="16">
        <v>4</v>
      </c>
      <c r="D175" s="5">
        <f t="shared" si="16"/>
        <v>57.71</v>
      </c>
      <c r="E175" s="5">
        <f t="shared" si="23"/>
        <v>230.84</v>
      </c>
      <c r="F175" s="6">
        <f t="shared" si="17"/>
        <v>277.00799999999998</v>
      </c>
      <c r="G175" s="5">
        <f t="shared" si="18"/>
        <v>194.96</v>
      </c>
      <c r="H175" t="str">
        <f t="shared" si="19"/>
        <v>Friperie</v>
      </c>
      <c r="I175" t="str">
        <f t="shared" si="20"/>
        <v>Vêtements</v>
      </c>
      <c r="J175" t="str">
        <f t="shared" si="21"/>
        <v>Jupe courte</v>
      </c>
      <c r="K175" t="str">
        <f t="shared" si="22"/>
        <v>en traitement</v>
      </c>
    </row>
    <row r="176" spans="1:11" x14ac:dyDescent="0.2">
      <c r="A176" t="s">
        <v>1152</v>
      </c>
      <c r="B176" s="14" t="s">
        <v>191</v>
      </c>
      <c r="C176" s="16">
        <v>3</v>
      </c>
      <c r="D176" s="5">
        <f t="shared" si="16"/>
        <v>32.26</v>
      </c>
      <c r="E176" s="5">
        <f t="shared" si="23"/>
        <v>96.78</v>
      </c>
      <c r="F176" s="6">
        <f t="shared" si="17"/>
        <v>116.136</v>
      </c>
      <c r="G176" s="5">
        <f t="shared" si="18"/>
        <v>54.480000000000004</v>
      </c>
      <c r="H176" t="str">
        <f t="shared" si="19"/>
        <v>La Folie</v>
      </c>
      <c r="I176" t="str">
        <f t="shared" si="20"/>
        <v>Vêtements</v>
      </c>
      <c r="J176" t="str">
        <f t="shared" si="21"/>
        <v>Lot short enfant</v>
      </c>
      <c r="K176" t="str">
        <f t="shared" si="22"/>
        <v>annulée</v>
      </c>
    </row>
    <row r="177" spans="1:11" x14ac:dyDescent="0.2">
      <c r="A177" t="s">
        <v>1152</v>
      </c>
      <c r="B177" s="14" t="s">
        <v>265</v>
      </c>
      <c r="C177" s="16">
        <v>2</v>
      </c>
      <c r="D177" s="5">
        <f t="shared" si="16"/>
        <v>39.799999999999997</v>
      </c>
      <c r="E177" s="5">
        <f t="shared" si="23"/>
        <v>79.599999999999994</v>
      </c>
      <c r="F177" s="6">
        <f t="shared" si="17"/>
        <v>81.271599999999992</v>
      </c>
      <c r="G177" s="5">
        <f t="shared" si="18"/>
        <v>65</v>
      </c>
      <c r="H177" t="str">
        <f t="shared" si="19"/>
        <v>Id &amp; Pat</v>
      </c>
      <c r="I177" t="str">
        <f t="shared" si="20"/>
        <v>Charcuterie</v>
      </c>
      <c r="J177" t="str">
        <f t="shared" si="21"/>
        <v>paté en croûte aux olives 1kg</v>
      </c>
      <c r="K177" t="str">
        <f t="shared" si="22"/>
        <v>annulée</v>
      </c>
    </row>
    <row r="178" spans="1:11" x14ac:dyDescent="0.2">
      <c r="A178" t="s">
        <v>1153</v>
      </c>
      <c r="B178" s="14" t="s">
        <v>130</v>
      </c>
      <c r="C178" s="16">
        <v>1</v>
      </c>
      <c r="D178" s="5">
        <f t="shared" si="16"/>
        <v>3.84</v>
      </c>
      <c r="E178" s="5">
        <f t="shared" si="23"/>
        <v>3.84</v>
      </c>
      <c r="F178" s="6">
        <f t="shared" si="17"/>
        <v>3.9206399999999997</v>
      </c>
      <c r="G178" s="5">
        <f t="shared" si="18"/>
        <v>3.23</v>
      </c>
      <c r="H178" t="str">
        <f t="shared" si="19"/>
        <v>Asinerie</v>
      </c>
      <c r="I178" t="str">
        <f t="shared" si="20"/>
        <v>Charcuterie</v>
      </c>
      <c r="J178" t="str">
        <f t="shared" si="21"/>
        <v>Saucisson sanglier</v>
      </c>
      <c r="K178" t="str">
        <f t="shared" si="22"/>
        <v>en traitement</v>
      </c>
    </row>
    <row r="179" spans="1:11" x14ac:dyDescent="0.2">
      <c r="A179" t="s">
        <v>1153</v>
      </c>
      <c r="B179" s="14" t="s">
        <v>152</v>
      </c>
      <c r="C179" s="16">
        <v>2</v>
      </c>
      <c r="D179" s="5">
        <f t="shared" si="16"/>
        <v>63.76</v>
      </c>
      <c r="E179" s="5">
        <f t="shared" si="23"/>
        <v>127.52</v>
      </c>
      <c r="F179" s="6">
        <f t="shared" si="17"/>
        <v>153.024</v>
      </c>
      <c r="G179" s="5">
        <f t="shared" si="18"/>
        <v>88.1</v>
      </c>
      <c r="H179" t="str">
        <f t="shared" si="19"/>
        <v>Tango</v>
      </c>
      <c r="I179" t="str">
        <f t="shared" si="20"/>
        <v>Vêtements</v>
      </c>
      <c r="J179" t="str">
        <f t="shared" si="21"/>
        <v>Chemise manche longue</v>
      </c>
      <c r="K179" t="str">
        <f t="shared" si="22"/>
        <v>en traitement</v>
      </c>
    </row>
    <row r="180" spans="1:11" x14ac:dyDescent="0.2">
      <c r="A180" t="s">
        <v>1154</v>
      </c>
      <c r="B180" s="14" t="s">
        <v>147</v>
      </c>
      <c r="C180" s="16">
        <v>1</v>
      </c>
      <c r="D180" s="5">
        <f t="shared" si="16"/>
        <v>31.1</v>
      </c>
      <c r="E180" s="5">
        <f t="shared" si="23"/>
        <v>31.1</v>
      </c>
      <c r="F180" s="6">
        <f t="shared" si="17"/>
        <v>37.32</v>
      </c>
      <c r="G180" s="5">
        <f t="shared" si="18"/>
        <v>26.24</v>
      </c>
      <c r="H180" t="str">
        <f t="shared" si="19"/>
        <v>Galice</v>
      </c>
      <c r="I180" t="str">
        <f t="shared" si="20"/>
        <v>Vêtements</v>
      </c>
      <c r="J180" t="str">
        <f t="shared" si="21"/>
        <v>Chemise manche longue</v>
      </c>
      <c r="K180" t="str">
        <f t="shared" si="22"/>
        <v>annulée</v>
      </c>
    </row>
    <row r="181" spans="1:11" x14ac:dyDescent="0.2">
      <c r="A181" t="s">
        <v>1154</v>
      </c>
      <c r="B181" s="14" t="s">
        <v>267</v>
      </c>
      <c r="C181" s="16">
        <v>5</v>
      </c>
      <c r="D181" s="5">
        <f t="shared" si="16"/>
        <v>59.5</v>
      </c>
      <c r="E181" s="5">
        <f t="shared" si="23"/>
        <v>297.5</v>
      </c>
      <c r="F181" s="6">
        <f t="shared" si="17"/>
        <v>313.86249999999995</v>
      </c>
      <c r="G181" s="5">
        <f t="shared" si="18"/>
        <v>225</v>
      </c>
      <c r="H181" t="str">
        <f t="shared" si="19"/>
        <v>Vino Degust</v>
      </c>
      <c r="I181" t="str">
        <f t="shared" si="20"/>
        <v>Boisson</v>
      </c>
      <c r="J181" t="str">
        <f t="shared" si="21"/>
        <v>Champagne millesime 2020</v>
      </c>
      <c r="K181" t="str">
        <f t="shared" si="22"/>
        <v>annulée</v>
      </c>
    </row>
    <row r="182" spans="1:11" x14ac:dyDescent="0.2">
      <c r="A182" t="s">
        <v>1154</v>
      </c>
      <c r="B182" s="14" t="s">
        <v>186</v>
      </c>
      <c r="C182" s="16">
        <v>5</v>
      </c>
      <c r="D182" s="5">
        <f t="shared" si="16"/>
        <v>9.59</v>
      </c>
      <c r="E182" s="5">
        <f t="shared" si="23"/>
        <v>47.95</v>
      </c>
      <c r="F182" s="6">
        <f t="shared" si="17"/>
        <v>50.587249999999997</v>
      </c>
      <c r="G182" s="5">
        <f t="shared" si="18"/>
        <v>27.7</v>
      </c>
      <c r="H182" t="str">
        <f t="shared" si="19"/>
        <v>H&amp;F</v>
      </c>
      <c r="I182" t="str">
        <f t="shared" si="20"/>
        <v>Alimentaire</v>
      </c>
      <c r="J182" t="str">
        <f t="shared" si="21"/>
        <v>Confiture fraise</v>
      </c>
      <c r="K182" t="str">
        <f t="shared" si="22"/>
        <v>annulée</v>
      </c>
    </row>
    <row r="183" spans="1:11" x14ac:dyDescent="0.2">
      <c r="A183" t="s">
        <v>1154</v>
      </c>
      <c r="B183" s="14" t="s">
        <v>132</v>
      </c>
      <c r="C183" s="16">
        <v>5</v>
      </c>
      <c r="D183" s="5">
        <f t="shared" si="16"/>
        <v>41.31</v>
      </c>
      <c r="E183" s="5">
        <f t="shared" si="23"/>
        <v>206.55</v>
      </c>
      <c r="F183" s="6">
        <f t="shared" si="17"/>
        <v>247.86</v>
      </c>
      <c r="G183" s="5">
        <f t="shared" si="18"/>
        <v>114.80000000000001</v>
      </c>
      <c r="H183" t="str">
        <f t="shared" si="19"/>
        <v>Ferme La Casè</v>
      </c>
      <c r="I183" t="str">
        <f t="shared" si="20"/>
        <v xml:space="preserve">Bijoux </v>
      </c>
      <c r="J183" t="str">
        <f t="shared" si="21"/>
        <v>Bracelet</v>
      </c>
      <c r="K183" t="str">
        <f t="shared" si="22"/>
        <v>annulée</v>
      </c>
    </row>
    <row r="184" spans="1:11" x14ac:dyDescent="0.2">
      <c r="A184" t="s">
        <v>1155</v>
      </c>
      <c r="B184" s="14" t="s">
        <v>142</v>
      </c>
      <c r="C184" s="16">
        <v>1</v>
      </c>
      <c r="D184" s="5">
        <f t="shared" si="16"/>
        <v>14.78</v>
      </c>
      <c r="E184" s="5">
        <f t="shared" si="23"/>
        <v>14.78</v>
      </c>
      <c r="F184" s="6">
        <f t="shared" si="17"/>
        <v>15.592899999999998</v>
      </c>
      <c r="G184" s="5">
        <f t="shared" si="18"/>
        <v>10.93</v>
      </c>
      <c r="H184" t="str">
        <f t="shared" si="19"/>
        <v>Miellerie</v>
      </c>
      <c r="I184" t="str">
        <f t="shared" si="20"/>
        <v>Alimentaire</v>
      </c>
      <c r="J184" t="str">
        <f t="shared" si="21"/>
        <v xml:space="preserve">Gelée royale </v>
      </c>
      <c r="K184" t="str">
        <f t="shared" si="22"/>
        <v>annulée</v>
      </c>
    </row>
    <row r="185" spans="1:11" x14ac:dyDescent="0.2">
      <c r="A185" t="s">
        <v>1156</v>
      </c>
      <c r="B185" s="14" t="s">
        <v>267</v>
      </c>
      <c r="C185" s="16">
        <v>1</v>
      </c>
      <c r="D185" s="5">
        <f t="shared" si="16"/>
        <v>59.5</v>
      </c>
      <c r="E185" s="5">
        <f t="shared" si="23"/>
        <v>59.5</v>
      </c>
      <c r="F185" s="6">
        <f t="shared" si="17"/>
        <v>62.772499999999994</v>
      </c>
      <c r="G185" s="5">
        <f t="shared" si="18"/>
        <v>45</v>
      </c>
      <c r="H185" t="str">
        <f t="shared" si="19"/>
        <v>Vino Degust</v>
      </c>
      <c r="I185" t="str">
        <f t="shared" si="20"/>
        <v>Boisson</v>
      </c>
      <c r="J185" t="str">
        <f t="shared" si="21"/>
        <v>Champagne millesime 2020</v>
      </c>
      <c r="K185" t="str">
        <f t="shared" si="22"/>
        <v>annulée</v>
      </c>
    </row>
    <row r="186" spans="1:11" x14ac:dyDescent="0.2">
      <c r="A186" t="s">
        <v>1156</v>
      </c>
      <c r="B186" s="14" t="s">
        <v>189</v>
      </c>
      <c r="C186" s="16">
        <v>3</v>
      </c>
      <c r="D186" s="5">
        <f t="shared" si="16"/>
        <v>80.03</v>
      </c>
      <c r="E186" s="5">
        <f t="shared" si="23"/>
        <v>240.09</v>
      </c>
      <c r="F186" s="6">
        <f t="shared" si="17"/>
        <v>288.108</v>
      </c>
      <c r="G186" s="5">
        <f t="shared" si="18"/>
        <v>140.28</v>
      </c>
      <c r="H186" t="str">
        <f t="shared" si="19"/>
        <v>La Folie</v>
      </c>
      <c r="I186" t="str">
        <f t="shared" si="20"/>
        <v>Vêtements</v>
      </c>
      <c r="J186" t="str">
        <f t="shared" si="21"/>
        <v>Robe longue</v>
      </c>
      <c r="K186" t="str">
        <f t="shared" si="22"/>
        <v>annulée</v>
      </c>
    </row>
    <row r="187" spans="1:11" x14ac:dyDescent="0.2">
      <c r="A187" t="s">
        <v>1156</v>
      </c>
      <c r="B187" s="14" t="s">
        <v>132</v>
      </c>
      <c r="C187" s="16">
        <v>1</v>
      </c>
      <c r="D187" s="5">
        <f t="shared" si="16"/>
        <v>41.31</v>
      </c>
      <c r="E187" s="5">
        <f t="shared" si="23"/>
        <v>41.31</v>
      </c>
      <c r="F187" s="6">
        <f t="shared" si="17"/>
        <v>49.572000000000003</v>
      </c>
      <c r="G187" s="5">
        <f t="shared" si="18"/>
        <v>22.96</v>
      </c>
      <c r="H187" t="str">
        <f t="shared" si="19"/>
        <v>Ferme La Casè</v>
      </c>
      <c r="I187" t="str">
        <f t="shared" si="20"/>
        <v xml:space="preserve">Bijoux </v>
      </c>
      <c r="J187" t="str">
        <f t="shared" si="21"/>
        <v>Bracelet</v>
      </c>
      <c r="K187" t="str">
        <f t="shared" si="22"/>
        <v>annulée</v>
      </c>
    </row>
    <row r="188" spans="1:11" x14ac:dyDescent="0.2">
      <c r="A188" t="s">
        <v>1156</v>
      </c>
      <c r="B188" s="14" t="s">
        <v>135</v>
      </c>
      <c r="C188" s="16">
        <v>3</v>
      </c>
      <c r="D188" s="5">
        <f t="shared" si="16"/>
        <v>9.67</v>
      </c>
      <c r="E188" s="5">
        <f t="shared" si="23"/>
        <v>29.009999999999998</v>
      </c>
      <c r="F188" s="6">
        <f t="shared" si="17"/>
        <v>30.605549999999997</v>
      </c>
      <c r="G188" s="5">
        <f t="shared" si="18"/>
        <v>21.69</v>
      </c>
      <c r="H188" t="str">
        <f t="shared" si="19"/>
        <v>Miellerie</v>
      </c>
      <c r="I188" t="str">
        <f t="shared" si="20"/>
        <v>Alimentaire</v>
      </c>
      <c r="J188" t="str">
        <f t="shared" si="21"/>
        <v>Soupe légumes</v>
      </c>
      <c r="K188" t="str">
        <f t="shared" si="22"/>
        <v>annulée</v>
      </c>
    </row>
    <row r="189" spans="1:11" x14ac:dyDescent="0.2">
      <c r="A189" t="s">
        <v>1157</v>
      </c>
      <c r="B189" s="14" t="s">
        <v>247</v>
      </c>
      <c r="C189" s="16">
        <v>3</v>
      </c>
      <c r="D189" s="5">
        <f t="shared" si="16"/>
        <v>13</v>
      </c>
      <c r="E189" s="5">
        <f t="shared" si="23"/>
        <v>39</v>
      </c>
      <c r="F189" s="6">
        <f t="shared" si="17"/>
        <v>41.144999999999996</v>
      </c>
      <c r="G189" s="5">
        <f t="shared" si="18"/>
        <v>31.5</v>
      </c>
      <c r="H189" t="str">
        <f t="shared" si="19"/>
        <v>Chèvres d'Argonnes</v>
      </c>
      <c r="I189" t="str">
        <f t="shared" si="20"/>
        <v>Alimentaire</v>
      </c>
      <c r="J189" t="str">
        <f t="shared" si="21"/>
        <v>tomme chèvre bio</v>
      </c>
      <c r="K189" t="str">
        <f t="shared" si="22"/>
        <v>en traitement</v>
      </c>
    </row>
    <row r="190" spans="1:11" x14ac:dyDescent="0.2">
      <c r="A190" t="s">
        <v>1157</v>
      </c>
      <c r="B190" s="14" t="s">
        <v>133</v>
      </c>
      <c r="C190" s="16">
        <v>4</v>
      </c>
      <c r="D190" s="5">
        <f t="shared" si="16"/>
        <v>9.27</v>
      </c>
      <c r="E190" s="5">
        <f t="shared" si="23"/>
        <v>37.08</v>
      </c>
      <c r="F190" s="6">
        <f t="shared" si="17"/>
        <v>39.119399999999999</v>
      </c>
      <c r="G190" s="5">
        <f t="shared" si="18"/>
        <v>32</v>
      </c>
      <c r="H190" t="str">
        <f t="shared" si="19"/>
        <v>Miellerie</v>
      </c>
      <c r="I190" t="str">
        <f t="shared" si="20"/>
        <v>Alimentaire</v>
      </c>
      <c r="J190" t="str">
        <f t="shared" si="21"/>
        <v>Soupe légumes</v>
      </c>
      <c r="K190" t="str">
        <f t="shared" si="22"/>
        <v>en traitement</v>
      </c>
    </row>
    <row r="191" spans="1:11" x14ac:dyDescent="0.2">
      <c r="A191" t="s">
        <v>1158</v>
      </c>
      <c r="B191" s="14" t="s">
        <v>161</v>
      </c>
      <c r="C191" s="16">
        <v>1</v>
      </c>
      <c r="D191" s="5">
        <f t="shared" si="16"/>
        <v>33.71</v>
      </c>
      <c r="E191" s="5">
        <f t="shared" si="23"/>
        <v>33.71</v>
      </c>
      <c r="F191" s="6">
        <f t="shared" si="17"/>
        <v>40.451999999999998</v>
      </c>
      <c r="G191" s="5">
        <f t="shared" si="18"/>
        <v>22.16</v>
      </c>
      <c r="H191" t="str">
        <f t="shared" si="19"/>
        <v>La Folie</v>
      </c>
      <c r="I191" t="str">
        <f t="shared" si="20"/>
        <v>Vêtements</v>
      </c>
      <c r="J191" t="str">
        <f t="shared" si="21"/>
        <v>Lot t-shirt enfant</v>
      </c>
      <c r="K191" t="str">
        <f t="shared" si="22"/>
        <v>en traitement</v>
      </c>
    </row>
    <row r="192" spans="1:11" x14ac:dyDescent="0.2">
      <c r="A192" t="s">
        <v>1159</v>
      </c>
      <c r="B192" s="14" t="s">
        <v>257</v>
      </c>
      <c r="C192" s="16">
        <v>4</v>
      </c>
      <c r="D192" s="5">
        <f t="shared" si="16"/>
        <v>5</v>
      </c>
      <c r="E192" s="5">
        <f t="shared" si="23"/>
        <v>20</v>
      </c>
      <c r="F192" s="6">
        <f t="shared" si="17"/>
        <v>21.099999999999998</v>
      </c>
      <c r="G192" s="5">
        <f t="shared" si="18"/>
        <v>18</v>
      </c>
      <c r="H192" t="str">
        <f t="shared" si="19"/>
        <v>Id &amp; Pat</v>
      </c>
      <c r="I192" t="str">
        <f t="shared" si="20"/>
        <v>Alimentaire</v>
      </c>
      <c r="J192" t="str">
        <f t="shared" si="21"/>
        <v>confiture pomme 250gr</v>
      </c>
      <c r="K192" t="str">
        <f t="shared" si="22"/>
        <v>annulée</v>
      </c>
    </row>
    <row r="193" spans="1:11" x14ac:dyDescent="0.2">
      <c r="A193" t="s">
        <v>1160</v>
      </c>
      <c r="B193" s="14" t="s">
        <v>195</v>
      </c>
      <c r="C193" s="16">
        <v>3</v>
      </c>
      <c r="D193" s="5">
        <f t="shared" si="16"/>
        <v>5.99</v>
      </c>
      <c r="E193" s="5">
        <f t="shared" si="23"/>
        <v>17.97</v>
      </c>
      <c r="F193" s="6">
        <f t="shared" si="17"/>
        <v>18.958349999999999</v>
      </c>
      <c r="G193" s="5">
        <f t="shared" si="18"/>
        <v>14.100000000000001</v>
      </c>
      <c r="H193" t="str">
        <f t="shared" si="19"/>
        <v>Le Jardin</v>
      </c>
      <c r="I193" t="str">
        <f t="shared" si="20"/>
        <v>Alimentaire</v>
      </c>
      <c r="J193" t="str">
        <f t="shared" si="21"/>
        <v>Miel de colza</v>
      </c>
      <c r="K193" t="str">
        <f t="shared" si="22"/>
        <v>annulée</v>
      </c>
    </row>
    <row r="194" spans="1:11" x14ac:dyDescent="0.2">
      <c r="A194" t="s">
        <v>1160</v>
      </c>
      <c r="B194" s="14" t="s">
        <v>151</v>
      </c>
      <c r="C194" s="16">
        <v>2</v>
      </c>
      <c r="D194" s="5">
        <f t="shared" ref="D194:D257" si="24">VLOOKUP($B194,Produits,4,FALSE)</f>
        <v>54.54</v>
      </c>
      <c r="E194" s="5">
        <f t="shared" si="23"/>
        <v>109.08</v>
      </c>
      <c r="F194" s="6">
        <f t="shared" ref="F194:F257" si="25">E194*(1+VLOOKUP(VLOOKUP($B194,Produits,3,FALSE),TVAs,2,FALSE))</f>
        <v>130.89599999999999</v>
      </c>
      <c r="G194" s="5">
        <f t="shared" ref="G194:G257" si="26">VLOOKUP($B194,Produits,7,FALSE)*C194</f>
        <v>75.28</v>
      </c>
      <c r="H194" t="str">
        <f t="shared" ref="H194:H257" si="27">VLOOKUP($B194,Produits,2,FALSE)</f>
        <v>La Folie</v>
      </c>
      <c r="I194" t="str">
        <f t="shared" ref="I194:I257" si="28">VLOOKUP($B194,Produits,3,FALSE)</f>
        <v>Vêtements</v>
      </c>
      <c r="J194" t="str">
        <f t="shared" ref="J194:J257" si="29">VLOOKUP($B194,Produits,5,FALSE)</f>
        <v>Jupe courte</v>
      </c>
      <c r="K194" t="str">
        <f t="shared" ref="K194:K257" si="30">VLOOKUP($A194,Commandes,4,FALSE)</f>
        <v>annulée</v>
      </c>
    </row>
    <row r="195" spans="1:11" x14ac:dyDescent="0.2">
      <c r="A195" t="s">
        <v>1161</v>
      </c>
      <c r="B195" s="14" t="s">
        <v>159</v>
      </c>
      <c r="C195" s="16">
        <v>4</v>
      </c>
      <c r="D195" s="5">
        <f t="shared" si="24"/>
        <v>4.63</v>
      </c>
      <c r="E195" s="5">
        <f t="shared" ref="E195:E258" si="31">D195*C195</f>
        <v>18.52</v>
      </c>
      <c r="F195" s="6">
        <f t="shared" si="25"/>
        <v>19.538599999999999</v>
      </c>
      <c r="G195" s="5">
        <f t="shared" si="26"/>
        <v>14.44</v>
      </c>
      <c r="H195" t="str">
        <f t="shared" si="27"/>
        <v>Champagne Mondom</v>
      </c>
      <c r="I195" t="str">
        <f t="shared" si="28"/>
        <v>Boisson</v>
      </c>
      <c r="J195" t="str">
        <f t="shared" si="29"/>
        <v>Bière aromatisée</v>
      </c>
      <c r="K195" t="str">
        <f t="shared" si="30"/>
        <v>livrée</v>
      </c>
    </row>
    <row r="196" spans="1:11" x14ac:dyDescent="0.2">
      <c r="A196" t="s">
        <v>1161</v>
      </c>
      <c r="B196" s="14" t="s">
        <v>147</v>
      </c>
      <c r="C196" s="16">
        <v>4</v>
      </c>
      <c r="D196" s="5">
        <f t="shared" si="24"/>
        <v>31.1</v>
      </c>
      <c r="E196" s="5">
        <f t="shared" si="31"/>
        <v>124.4</v>
      </c>
      <c r="F196" s="6">
        <f t="shared" si="25"/>
        <v>149.28</v>
      </c>
      <c r="G196" s="5">
        <f t="shared" si="26"/>
        <v>104.96</v>
      </c>
      <c r="H196" t="str">
        <f t="shared" si="27"/>
        <v>Galice</v>
      </c>
      <c r="I196" t="str">
        <f t="shared" si="28"/>
        <v>Vêtements</v>
      </c>
      <c r="J196" t="str">
        <f t="shared" si="29"/>
        <v>Chemise manche longue</v>
      </c>
      <c r="K196" t="str">
        <f t="shared" si="30"/>
        <v>livrée</v>
      </c>
    </row>
    <row r="197" spans="1:11" x14ac:dyDescent="0.2">
      <c r="A197" t="s">
        <v>1162</v>
      </c>
      <c r="B197" s="14" t="s">
        <v>145</v>
      </c>
      <c r="C197" s="16">
        <v>3</v>
      </c>
      <c r="D197" s="5">
        <f t="shared" si="24"/>
        <v>55.91</v>
      </c>
      <c r="E197" s="5">
        <f t="shared" si="31"/>
        <v>167.73</v>
      </c>
      <c r="F197" s="6">
        <f t="shared" si="25"/>
        <v>201.27599999999998</v>
      </c>
      <c r="G197" s="5">
        <f t="shared" si="26"/>
        <v>93.87</v>
      </c>
      <c r="H197" t="str">
        <f t="shared" si="27"/>
        <v>Champagne Fred et fils</v>
      </c>
      <c r="I197" t="str">
        <f t="shared" si="28"/>
        <v>décoration</v>
      </c>
      <c r="J197" t="str">
        <f t="shared" si="29"/>
        <v xml:space="preserve">Bibelot </v>
      </c>
      <c r="K197" t="str">
        <f t="shared" si="30"/>
        <v>annulée</v>
      </c>
    </row>
    <row r="198" spans="1:11" x14ac:dyDescent="0.2">
      <c r="A198" t="s">
        <v>1162</v>
      </c>
      <c r="B198" s="14" t="s">
        <v>156</v>
      </c>
      <c r="C198" s="16">
        <v>5</v>
      </c>
      <c r="D198" s="5">
        <f t="shared" si="24"/>
        <v>37.54</v>
      </c>
      <c r="E198" s="5">
        <f t="shared" si="31"/>
        <v>187.7</v>
      </c>
      <c r="F198" s="6">
        <f t="shared" si="25"/>
        <v>198.02349999999998</v>
      </c>
      <c r="G198" s="5">
        <f t="shared" si="26"/>
        <v>124.1</v>
      </c>
      <c r="H198" t="str">
        <f t="shared" si="27"/>
        <v>Champagne Fred et fils</v>
      </c>
      <c r="I198" t="str">
        <f t="shared" si="28"/>
        <v>Boisson</v>
      </c>
      <c r="J198" t="str">
        <f t="shared" si="29"/>
        <v>Liqueur</v>
      </c>
      <c r="K198" t="str">
        <f t="shared" si="30"/>
        <v>annulée</v>
      </c>
    </row>
    <row r="199" spans="1:11" x14ac:dyDescent="0.2">
      <c r="A199" t="s">
        <v>1163</v>
      </c>
      <c r="B199" s="14" t="s">
        <v>171</v>
      </c>
      <c r="C199" s="16">
        <v>1</v>
      </c>
      <c r="D199" s="5">
        <f t="shared" si="24"/>
        <v>9.2899999999999991</v>
      </c>
      <c r="E199" s="5">
        <f t="shared" si="31"/>
        <v>9.2899999999999991</v>
      </c>
      <c r="F199" s="6">
        <f t="shared" si="25"/>
        <v>9.4850899999999978</v>
      </c>
      <c r="G199" s="5">
        <f t="shared" si="26"/>
        <v>5.3</v>
      </c>
      <c r="H199" t="str">
        <f t="shared" si="27"/>
        <v>Le couchon</v>
      </c>
      <c r="I199" t="str">
        <f t="shared" si="28"/>
        <v>Charcuterie</v>
      </c>
      <c r="J199" t="str">
        <f t="shared" si="29"/>
        <v>Saucisson aux cèpes</v>
      </c>
      <c r="K199" t="str">
        <f t="shared" si="30"/>
        <v>annulée</v>
      </c>
    </row>
    <row r="200" spans="1:11" x14ac:dyDescent="0.2">
      <c r="A200" t="s">
        <v>1163</v>
      </c>
      <c r="B200" s="14" t="s">
        <v>264</v>
      </c>
      <c r="C200" s="16">
        <v>4</v>
      </c>
      <c r="D200" s="5">
        <f t="shared" si="24"/>
        <v>17.8</v>
      </c>
      <c r="E200" s="5">
        <f t="shared" si="31"/>
        <v>71.2</v>
      </c>
      <c r="F200" s="6">
        <f t="shared" si="25"/>
        <v>75.116</v>
      </c>
      <c r="G200" s="5">
        <f t="shared" si="26"/>
        <v>60.8</v>
      </c>
      <c r="H200" t="str">
        <f t="shared" si="27"/>
        <v>Ferme Mad'In</v>
      </c>
      <c r="I200" t="str">
        <f t="shared" si="28"/>
        <v>Alimentaire</v>
      </c>
      <c r="J200" t="str">
        <f t="shared" si="29"/>
        <v>bûches chèvres 3x</v>
      </c>
      <c r="K200" t="str">
        <f t="shared" si="30"/>
        <v>annulée</v>
      </c>
    </row>
    <row r="201" spans="1:11" x14ac:dyDescent="0.2">
      <c r="A201" t="s">
        <v>1163</v>
      </c>
      <c r="B201" s="14" t="s">
        <v>136</v>
      </c>
      <c r="C201" s="16">
        <v>5</v>
      </c>
      <c r="D201" s="5">
        <f t="shared" si="24"/>
        <v>5.27</v>
      </c>
      <c r="E201" s="5">
        <f t="shared" si="31"/>
        <v>26.349999999999998</v>
      </c>
      <c r="F201" s="6">
        <f t="shared" si="25"/>
        <v>27.799249999999997</v>
      </c>
      <c r="G201" s="5">
        <f t="shared" si="26"/>
        <v>15.2</v>
      </c>
      <c r="H201" t="str">
        <f t="shared" si="27"/>
        <v>Ferme Verim</v>
      </c>
      <c r="I201" t="str">
        <f t="shared" si="28"/>
        <v>Alimentaire</v>
      </c>
      <c r="J201" t="str">
        <f t="shared" si="29"/>
        <v>Confiture fraise</v>
      </c>
      <c r="K201" t="str">
        <f t="shared" si="30"/>
        <v>annulée</v>
      </c>
    </row>
    <row r="202" spans="1:11" x14ac:dyDescent="0.2">
      <c r="A202" t="s">
        <v>1164</v>
      </c>
      <c r="B202" s="14" t="s">
        <v>141</v>
      </c>
      <c r="C202" s="16">
        <v>1</v>
      </c>
      <c r="D202" s="5">
        <f t="shared" si="24"/>
        <v>35.869999999999997</v>
      </c>
      <c r="E202" s="5">
        <f t="shared" si="31"/>
        <v>35.869999999999997</v>
      </c>
      <c r="F202" s="6">
        <f t="shared" si="25"/>
        <v>43.043999999999997</v>
      </c>
      <c r="G202" s="5">
        <f t="shared" si="26"/>
        <v>21.41</v>
      </c>
      <c r="H202" t="str">
        <f t="shared" si="27"/>
        <v>Friperie</v>
      </c>
      <c r="I202" t="str">
        <f t="shared" si="28"/>
        <v>Vêtements</v>
      </c>
      <c r="J202" t="str">
        <f t="shared" si="29"/>
        <v xml:space="preserve">Bermuda </v>
      </c>
      <c r="K202" t="str">
        <f t="shared" si="30"/>
        <v>livrée</v>
      </c>
    </row>
    <row r="203" spans="1:11" x14ac:dyDescent="0.2">
      <c r="A203" t="s">
        <v>1164</v>
      </c>
      <c r="B203" s="14" t="s">
        <v>162</v>
      </c>
      <c r="C203" s="16">
        <v>2</v>
      </c>
      <c r="D203" s="5">
        <f t="shared" si="24"/>
        <v>57.71</v>
      </c>
      <c r="E203" s="5">
        <f t="shared" si="31"/>
        <v>115.42</v>
      </c>
      <c r="F203" s="6">
        <f t="shared" si="25"/>
        <v>138.50399999999999</v>
      </c>
      <c r="G203" s="5">
        <f t="shared" si="26"/>
        <v>97.48</v>
      </c>
      <c r="H203" t="str">
        <f t="shared" si="27"/>
        <v>Friperie</v>
      </c>
      <c r="I203" t="str">
        <f t="shared" si="28"/>
        <v>Vêtements</v>
      </c>
      <c r="J203" t="str">
        <f t="shared" si="29"/>
        <v>Jupe courte</v>
      </c>
      <c r="K203" t="str">
        <f t="shared" si="30"/>
        <v>livrée</v>
      </c>
    </row>
    <row r="204" spans="1:11" x14ac:dyDescent="0.2">
      <c r="A204" t="s">
        <v>1164</v>
      </c>
      <c r="B204" s="14" t="s">
        <v>247</v>
      </c>
      <c r="C204" s="16">
        <v>2</v>
      </c>
      <c r="D204" s="5">
        <f t="shared" si="24"/>
        <v>13</v>
      </c>
      <c r="E204" s="5">
        <f t="shared" si="31"/>
        <v>26</v>
      </c>
      <c r="F204" s="6">
        <f t="shared" si="25"/>
        <v>27.43</v>
      </c>
      <c r="G204" s="5">
        <f t="shared" si="26"/>
        <v>21</v>
      </c>
      <c r="H204" t="str">
        <f t="shared" si="27"/>
        <v>Chèvres d'Argonnes</v>
      </c>
      <c r="I204" t="str">
        <f t="shared" si="28"/>
        <v>Alimentaire</v>
      </c>
      <c r="J204" t="str">
        <f t="shared" si="29"/>
        <v>tomme chèvre bio</v>
      </c>
      <c r="K204" t="str">
        <f t="shared" si="30"/>
        <v>livrée</v>
      </c>
    </row>
    <row r="205" spans="1:11" x14ac:dyDescent="0.2">
      <c r="A205" t="s">
        <v>1165</v>
      </c>
      <c r="B205" s="14" t="s">
        <v>177</v>
      </c>
      <c r="C205" s="16">
        <v>1</v>
      </c>
      <c r="D205" s="5">
        <f t="shared" si="24"/>
        <v>30.49</v>
      </c>
      <c r="E205" s="5">
        <f t="shared" si="31"/>
        <v>30.49</v>
      </c>
      <c r="F205" s="6">
        <f t="shared" si="25"/>
        <v>36.587999999999994</v>
      </c>
      <c r="G205" s="5">
        <f t="shared" si="26"/>
        <v>21.66</v>
      </c>
      <c r="H205" t="str">
        <f t="shared" si="27"/>
        <v>Ferme La Casè</v>
      </c>
      <c r="I205" t="str">
        <f t="shared" si="28"/>
        <v xml:space="preserve">Bijoux </v>
      </c>
      <c r="J205" t="str">
        <f t="shared" si="29"/>
        <v xml:space="preserve">Anneau </v>
      </c>
      <c r="K205" t="str">
        <f t="shared" si="30"/>
        <v>en livraison</v>
      </c>
    </row>
    <row r="206" spans="1:11" x14ac:dyDescent="0.2">
      <c r="A206" t="s">
        <v>1165</v>
      </c>
      <c r="B206" s="14" t="s">
        <v>168</v>
      </c>
      <c r="C206" s="16">
        <v>1</v>
      </c>
      <c r="D206" s="5">
        <f t="shared" si="24"/>
        <v>3.91</v>
      </c>
      <c r="E206" s="5">
        <f t="shared" si="31"/>
        <v>3.91</v>
      </c>
      <c r="F206" s="6">
        <f t="shared" si="25"/>
        <v>4.1250499999999999</v>
      </c>
      <c r="G206" s="5">
        <f t="shared" si="26"/>
        <v>3.11</v>
      </c>
      <c r="H206" t="str">
        <f t="shared" si="27"/>
        <v>La Ruche</v>
      </c>
      <c r="I206" t="str">
        <f t="shared" si="28"/>
        <v>Boisson</v>
      </c>
      <c r="J206" t="str">
        <f t="shared" si="29"/>
        <v>Bière brune</v>
      </c>
      <c r="K206" t="str">
        <f t="shared" si="30"/>
        <v>en livraison</v>
      </c>
    </row>
    <row r="207" spans="1:11" x14ac:dyDescent="0.2">
      <c r="A207" t="s">
        <v>1165</v>
      </c>
      <c r="B207" s="14" t="s">
        <v>188</v>
      </c>
      <c r="C207" s="16">
        <v>5</v>
      </c>
      <c r="D207" s="5">
        <f t="shared" si="24"/>
        <v>36.229999999999997</v>
      </c>
      <c r="E207" s="5">
        <f t="shared" si="31"/>
        <v>181.14999999999998</v>
      </c>
      <c r="F207" s="6">
        <f t="shared" si="25"/>
        <v>217.37999999999997</v>
      </c>
      <c r="G207" s="5">
        <f t="shared" si="26"/>
        <v>152.65</v>
      </c>
      <c r="H207" t="str">
        <f t="shared" si="27"/>
        <v>Cuir &amp; co</v>
      </c>
      <c r="I207" t="str">
        <f t="shared" si="28"/>
        <v>Vêtements</v>
      </c>
      <c r="J207" t="str">
        <f t="shared" si="29"/>
        <v>Robe longue</v>
      </c>
      <c r="K207" t="str">
        <f t="shared" si="30"/>
        <v>en livraison</v>
      </c>
    </row>
    <row r="208" spans="1:11" x14ac:dyDescent="0.2">
      <c r="A208" t="s">
        <v>1165</v>
      </c>
      <c r="B208" s="14" t="s">
        <v>257</v>
      </c>
      <c r="C208" s="16">
        <v>4</v>
      </c>
      <c r="D208" s="5">
        <f t="shared" si="24"/>
        <v>5</v>
      </c>
      <c r="E208" s="5">
        <f t="shared" si="31"/>
        <v>20</v>
      </c>
      <c r="F208" s="6">
        <f t="shared" si="25"/>
        <v>21.099999999999998</v>
      </c>
      <c r="G208" s="5">
        <f t="shared" si="26"/>
        <v>18</v>
      </c>
      <c r="H208" t="str">
        <f t="shared" si="27"/>
        <v>Id &amp; Pat</v>
      </c>
      <c r="I208" t="str">
        <f t="shared" si="28"/>
        <v>Alimentaire</v>
      </c>
      <c r="J208" t="str">
        <f t="shared" si="29"/>
        <v>confiture pomme 250gr</v>
      </c>
      <c r="K208" t="str">
        <f t="shared" si="30"/>
        <v>en livraison</v>
      </c>
    </row>
    <row r="209" spans="1:11" x14ac:dyDescent="0.2">
      <c r="A209" t="s">
        <v>1166</v>
      </c>
      <c r="B209" s="14" t="s">
        <v>133</v>
      </c>
      <c r="C209" s="16">
        <v>4</v>
      </c>
      <c r="D209" s="5">
        <f t="shared" si="24"/>
        <v>9.27</v>
      </c>
      <c r="E209" s="5">
        <f t="shared" si="31"/>
        <v>37.08</v>
      </c>
      <c r="F209" s="6">
        <f t="shared" si="25"/>
        <v>39.119399999999999</v>
      </c>
      <c r="G209" s="5">
        <f t="shared" si="26"/>
        <v>32</v>
      </c>
      <c r="H209" t="str">
        <f t="shared" si="27"/>
        <v>Miellerie</v>
      </c>
      <c r="I209" t="str">
        <f t="shared" si="28"/>
        <v>Alimentaire</v>
      </c>
      <c r="J209" t="str">
        <f t="shared" si="29"/>
        <v>Soupe légumes</v>
      </c>
      <c r="K209" t="str">
        <f t="shared" si="30"/>
        <v>annulée</v>
      </c>
    </row>
    <row r="210" spans="1:11" x14ac:dyDescent="0.2">
      <c r="A210" t="s">
        <v>1167</v>
      </c>
      <c r="B210" s="14" t="s">
        <v>244</v>
      </c>
      <c r="C210" s="16">
        <v>1</v>
      </c>
      <c r="D210" s="5">
        <f t="shared" si="24"/>
        <v>2.7</v>
      </c>
      <c r="E210" s="5">
        <f t="shared" si="31"/>
        <v>2.7</v>
      </c>
      <c r="F210" s="6">
        <f t="shared" si="25"/>
        <v>2.8485</v>
      </c>
      <c r="G210" s="5">
        <f t="shared" si="26"/>
        <v>1.9</v>
      </c>
      <c r="H210" t="str">
        <f t="shared" si="27"/>
        <v>Secret nature</v>
      </c>
      <c r="I210" t="str">
        <f t="shared" si="28"/>
        <v>Alimentaire</v>
      </c>
      <c r="J210" t="str">
        <f t="shared" si="29"/>
        <v>pain de campagne</v>
      </c>
      <c r="K210" t="str">
        <f t="shared" si="30"/>
        <v>annulée</v>
      </c>
    </row>
    <row r="211" spans="1:11" x14ac:dyDescent="0.2">
      <c r="A211" t="s">
        <v>1167</v>
      </c>
      <c r="B211" s="14" t="s">
        <v>163</v>
      </c>
      <c r="C211" s="16">
        <v>1</v>
      </c>
      <c r="D211" s="5">
        <f t="shared" si="24"/>
        <v>60.12</v>
      </c>
      <c r="E211" s="5">
        <f t="shared" si="31"/>
        <v>60.12</v>
      </c>
      <c r="F211" s="6">
        <f t="shared" si="25"/>
        <v>72.143999999999991</v>
      </c>
      <c r="G211" s="5">
        <f t="shared" si="26"/>
        <v>35.4</v>
      </c>
      <c r="H211" t="str">
        <f t="shared" si="27"/>
        <v>Cuir &amp; co</v>
      </c>
      <c r="I211" t="str">
        <f t="shared" si="28"/>
        <v>Vêtements</v>
      </c>
      <c r="J211" t="str">
        <f t="shared" si="29"/>
        <v>Chapeau</v>
      </c>
      <c r="K211" t="str">
        <f t="shared" si="30"/>
        <v>annulée</v>
      </c>
    </row>
    <row r="212" spans="1:11" x14ac:dyDescent="0.2">
      <c r="A212" t="s">
        <v>1168</v>
      </c>
      <c r="B212" s="14" t="s">
        <v>163</v>
      </c>
      <c r="C212" s="16">
        <v>1</v>
      </c>
      <c r="D212" s="5">
        <f t="shared" si="24"/>
        <v>60.12</v>
      </c>
      <c r="E212" s="5">
        <f t="shared" si="31"/>
        <v>60.12</v>
      </c>
      <c r="F212" s="6">
        <f t="shared" si="25"/>
        <v>72.143999999999991</v>
      </c>
      <c r="G212" s="5">
        <f t="shared" si="26"/>
        <v>35.4</v>
      </c>
      <c r="H212" t="str">
        <f t="shared" si="27"/>
        <v>Cuir &amp; co</v>
      </c>
      <c r="I212" t="str">
        <f t="shared" si="28"/>
        <v>Vêtements</v>
      </c>
      <c r="J212" t="str">
        <f t="shared" si="29"/>
        <v>Chapeau</v>
      </c>
      <c r="K212" t="str">
        <f t="shared" si="30"/>
        <v>annulée</v>
      </c>
    </row>
    <row r="213" spans="1:11" x14ac:dyDescent="0.2">
      <c r="A213" t="s">
        <v>1168</v>
      </c>
      <c r="B213" s="14" t="s">
        <v>161</v>
      </c>
      <c r="C213" s="16">
        <v>1</v>
      </c>
      <c r="D213" s="5">
        <f t="shared" si="24"/>
        <v>33.71</v>
      </c>
      <c r="E213" s="5">
        <f t="shared" si="31"/>
        <v>33.71</v>
      </c>
      <c r="F213" s="6">
        <f t="shared" si="25"/>
        <v>40.451999999999998</v>
      </c>
      <c r="G213" s="5">
        <f t="shared" si="26"/>
        <v>22.16</v>
      </c>
      <c r="H213" t="str">
        <f t="shared" si="27"/>
        <v>La Folie</v>
      </c>
      <c r="I213" t="str">
        <f t="shared" si="28"/>
        <v>Vêtements</v>
      </c>
      <c r="J213" t="str">
        <f t="shared" si="29"/>
        <v>Lot t-shirt enfant</v>
      </c>
      <c r="K213" t="str">
        <f t="shared" si="30"/>
        <v>annulée</v>
      </c>
    </row>
    <row r="214" spans="1:11" x14ac:dyDescent="0.2">
      <c r="A214" t="s">
        <v>1168</v>
      </c>
      <c r="B214" s="14" t="s">
        <v>169</v>
      </c>
      <c r="C214" s="16">
        <v>1</v>
      </c>
      <c r="D214" s="5">
        <f t="shared" si="24"/>
        <v>3.33</v>
      </c>
      <c r="E214" s="5">
        <f t="shared" si="31"/>
        <v>3.33</v>
      </c>
      <c r="F214" s="6">
        <f t="shared" si="25"/>
        <v>3.51315</v>
      </c>
      <c r="G214" s="5">
        <f t="shared" si="26"/>
        <v>3.01</v>
      </c>
      <c r="H214" t="str">
        <f t="shared" si="27"/>
        <v>La Ruche</v>
      </c>
      <c r="I214" t="str">
        <f t="shared" si="28"/>
        <v>Alimentaire</v>
      </c>
      <c r="J214" t="str">
        <f t="shared" si="29"/>
        <v>Confiture fraise</v>
      </c>
      <c r="K214" t="str">
        <f t="shared" si="30"/>
        <v>annulée</v>
      </c>
    </row>
    <row r="215" spans="1:11" x14ac:dyDescent="0.2">
      <c r="A215" t="s">
        <v>1168</v>
      </c>
      <c r="B215" s="14" t="s">
        <v>247</v>
      </c>
      <c r="C215" s="16">
        <v>3</v>
      </c>
      <c r="D215" s="5">
        <f t="shared" si="24"/>
        <v>13</v>
      </c>
      <c r="E215" s="5">
        <f t="shared" si="31"/>
        <v>39</v>
      </c>
      <c r="F215" s="6">
        <f t="shared" si="25"/>
        <v>41.144999999999996</v>
      </c>
      <c r="G215" s="5">
        <f t="shared" si="26"/>
        <v>31.5</v>
      </c>
      <c r="H215" t="str">
        <f t="shared" si="27"/>
        <v>Chèvres d'Argonnes</v>
      </c>
      <c r="I215" t="str">
        <f t="shared" si="28"/>
        <v>Alimentaire</v>
      </c>
      <c r="J215" t="str">
        <f t="shared" si="29"/>
        <v>tomme chèvre bio</v>
      </c>
      <c r="K215" t="str">
        <f t="shared" si="30"/>
        <v>annulée</v>
      </c>
    </row>
    <row r="216" spans="1:11" x14ac:dyDescent="0.2">
      <c r="A216" t="s">
        <v>1169</v>
      </c>
      <c r="B216" s="14" t="s">
        <v>259</v>
      </c>
      <c r="C216" s="16">
        <v>1</v>
      </c>
      <c r="D216" s="5">
        <f t="shared" si="24"/>
        <v>13.57</v>
      </c>
      <c r="E216" s="5">
        <f t="shared" si="31"/>
        <v>13.57</v>
      </c>
      <c r="F216" s="6">
        <f t="shared" si="25"/>
        <v>16.283999999999999</v>
      </c>
      <c r="G216" s="5">
        <f t="shared" si="26"/>
        <v>8.25</v>
      </c>
      <c r="H216" t="str">
        <f t="shared" si="27"/>
        <v>A pas de canard</v>
      </c>
      <c r="I216" t="str">
        <f t="shared" si="28"/>
        <v>décoration</v>
      </c>
      <c r="J216" t="str">
        <f t="shared" si="29"/>
        <v>canard sculpé bois</v>
      </c>
      <c r="K216" t="str">
        <f t="shared" si="30"/>
        <v>en livraison</v>
      </c>
    </row>
    <row r="217" spans="1:11" x14ac:dyDescent="0.2">
      <c r="A217" t="s">
        <v>1169</v>
      </c>
      <c r="B217" s="14" t="s">
        <v>190</v>
      </c>
      <c r="C217" s="16">
        <v>3</v>
      </c>
      <c r="D217" s="5">
        <f t="shared" si="24"/>
        <v>8.91</v>
      </c>
      <c r="E217" s="5">
        <f t="shared" si="31"/>
        <v>26.73</v>
      </c>
      <c r="F217" s="6">
        <f t="shared" si="25"/>
        <v>28.200149999999997</v>
      </c>
      <c r="G217" s="5">
        <f t="shared" si="26"/>
        <v>19.5</v>
      </c>
      <c r="H217" t="str">
        <f t="shared" si="27"/>
        <v>Le Jardin</v>
      </c>
      <c r="I217" t="str">
        <f t="shared" si="28"/>
        <v>Alimentaire</v>
      </c>
      <c r="J217" t="str">
        <f t="shared" si="29"/>
        <v>Confiture marrom</v>
      </c>
      <c r="K217" t="str">
        <f t="shared" si="30"/>
        <v>en livraison</v>
      </c>
    </row>
    <row r="218" spans="1:11" x14ac:dyDescent="0.2">
      <c r="A218" t="s">
        <v>1169</v>
      </c>
      <c r="B218" s="14" t="s">
        <v>264</v>
      </c>
      <c r="C218" s="16">
        <v>2</v>
      </c>
      <c r="D218" s="5">
        <f t="shared" si="24"/>
        <v>17.8</v>
      </c>
      <c r="E218" s="5">
        <f t="shared" si="31"/>
        <v>35.6</v>
      </c>
      <c r="F218" s="6">
        <f t="shared" si="25"/>
        <v>37.558</v>
      </c>
      <c r="G218" s="5">
        <f t="shared" si="26"/>
        <v>30.4</v>
      </c>
      <c r="H218" t="str">
        <f t="shared" si="27"/>
        <v>Ferme Mad'In</v>
      </c>
      <c r="I218" t="str">
        <f t="shared" si="28"/>
        <v>Alimentaire</v>
      </c>
      <c r="J218" t="str">
        <f t="shared" si="29"/>
        <v>bûches chèvres 3x</v>
      </c>
      <c r="K218" t="str">
        <f t="shared" si="30"/>
        <v>en livraison</v>
      </c>
    </row>
    <row r="219" spans="1:11" x14ac:dyDescent="0.2">
      <c r="A219" t="s">
        <v>1170</v>
      </c>
      <c r="B219" s="14" t="s">
        <v>172</v>
      </c>
      <c r="C219" s="16">
        <v>5</v>
      </c>
      <c r="D219" s="5">
        <f t="shared" si="24"/>
        <v>8.39</v>
      </c>
      <c r="E219" s="5">
        <f t="shared" si="31"/>
        <v>41.95</v>
      </c>
      <c r="F219" s="6">
        <f t="shared" si="25"/>
        <v>42.830950000000001</v>
      </c>
      <c r="G219" s="5">
        <f t="shared" si="26"/>
        <v>24.049999999999997</v>
      </c>
      <c r="H219" t="str">
        <f t="shared" si="27"/>
        <v>Asinerie</v>
      </c>
      <c r="I219" t="str">
        <f t="shared" si="28"/>
        <v>Charcuterie</v>
      </c>
      <c r="J219" t="str">
        <f t="shared" si="29"/>
        <v>Saucisson sanglier</v>
      </c>
      <c r="K219" t="str">
        <f t="shared" si="30"/>
        <v>en livraison</v>
      </c>
    </row>
    <row r="220" spans="1:11" x14ac:dyDescent="0.2">
      <c r="A220" t="s">
        <v>1170</v>
      </c>
      <c r="B220" s="14" t="s">
        <v>164</v>
      </c>
      <c r="C220" s="16">
        <v>4</v>
      </c>
      <c r="D220" s="5">
        <f t="shared" si="24"/>
        <v>7.86</v>
      </c>
      <c r="E220" s="5">
        <f t="shared" si="31"/>
        <v>31.44</v>
      </c>
      <c r="F220" s="6">
        <f t="shared" si="25"/>
        <v>32.100239999999999</v>
      </c>
      <c r="G220" s="5">
        <f t="shared" si="26"/>
        <v>20.88</v>
      </c>
      <c r="H220" t="str">
        <f t="shared" si="27"/>
        <v>Ferme Verim</v>
      </c>
      <c r="I220" t="str">
        <f t="shared" si="28"/>
        <v>Charcuterie</v>
      </c>
      <c r="J220" t="str">
        <f t="shared" si="29"/>
        <v>Saucisson sanglier</v>
      </c>
      <c r="K220" t="str">
        <f t="shared" si="30"/>
        <v>en livraison</v>
      </c>
    </row>
    <row r="221" spans="1:11" x14ac:dyDescent="0.2">
      <c r="A221" t="s">
        <v>1170</v>
      </c>
      <c r="B221" s="14" t="s">
        <v>159</v>
      </c>
      <c r="C221" s="16">
        <v>2</v>
      </c>
      <c r="D221" s="5">
        <f t="shared" si="24"/>
        <v>4.63</v>
      </c>
      <c r="E221" s="5">
        <f t="shared" si="31"/>
        <v>9.26</v>
      </c>
      <c r="F221" s="6">
        <f t="shared" si="25"/>
        <v>9.7692999999999994</v>
      </c>
      <c r="G221" s="5">
        <f t="shared" si="26"/>
        <v>7.22</v>
      </c>
      <c r="H221" t="str">
        <f t="shared" si="27"/>
        <v>Champagne Mondom</v>
      </c>
      <c r="I221" t="str">
        <f t="shared" si="28"/>
        <v>Boisson</v>
      </c>
      <c r="J221" t="str">
        <f t="shared" si="29"/>
        <v>Bière aromatisée</v>
      </c>
      <c r="K221" t="str">
        <f t="shared" si="30"/>
        <v>en livraison</v>
      </c>
    </row>
    <row r="222" spans="1:11" x14ac:dyDescent="0.2">
      <c r="A222" t="s">
        <v>1170</v>
      </c>
      <c r="B222" s="14" t="s">
        <v>262</v>
      </c>
      <c r="C222" s="16">
        <v>2</v>
      </c>
      <c r="D222" s="5">
        <f t="shared" si="24"/>
        <v>21</v>
      </c>
      <c r="E222" s="5">
        <f t="shared" si="31"/>
        <v>42</v>
      </c>
      <c r="F222" s="6">
        <f t="shared" si="25"/>
        <v>46.2</v>
      </c>
      <c r="G222" s="5">
        <f t="shared" si="26"/>
        <v>33</v>
      </c>
      <c r="H222" t="str">
        <f t="shared" si="27"/>
        <v>Mains sages</v>
      </c>
      <c r="I222" t="str">
        <f t="shared" si="28"/>
        <v>Cosmétique Bio</v>
      </c>
      <c r="J222" t="str">
        <f t="shared" si="29"/>
        <v>crème visage lait de chèvre</v>
      </c>
      <c r="K222" t="str">
        <f t="shared" si="30"/>
        <v>en livraison</v>
      </c>
    </row>
    <row r="223" spans="1:11" x14ac:dyDescent="0.2">
      <c r="A223" t="s">
        <v>1171</v>
      </c>
      <c r="B223" s="14" t="s">
        <v>251</v>
      </c>
      <c r="C223" s="16">
        <v>5</v>
      </c>
      <c r="D223" s="5">
        <f t="shared" si="24"/>
        <v>29.8</v>
      </c>
      <c r="E223" s="5">
        <f t="shared" si="31"/>
        <v>149</v>
      </c>
      <c r="F223" s="6">
        <f t="shared" si="25"/>
        <v>152.12899999999999</v>
      </c>
      <c r="G223" s="5">
        <f t="shared" si="26"/>
        <v>101.25</v>
      </c>
      <c r="H223" t="str">
        <f t="shared" si="27"/>
        <v>A pas de canard</v>
      </c>
      <c r="I223" t="str">
        <f t="shared" si="28"/>
        <v>Charcuterie</v>
      </c>
      <c r="J223" t="str">
        <f t="shared" si="29"/>
        <v>Bloc fois gras</v>
      </c>
      <c r="K223" t="str">
        <f t="shared" si="30"/>
        <v>en traitement</v>
      </c>
    </row>
    <row r="224" spans="1:11" x14ac:dyDescent="0.2">
      <c r="A224" t="s">
        <v>1171</v>
      </c>
      <c r="B224" s="14" t="s">
        <v>263</v>
      </c>
      <c r="C224" s="16">
        <v>2</v>
      </c>
      <c r="D224" s="5">
        <f t="shared" si="24"/>
        <v>25</v>
      </c>
      <c r="E224" s="5">
        <f t="shared" si="31"/>
        <v>50</v>
      </c>
      <c r="F224" s="6">
        <f t="shared" si="25"/>
        <v>52.75</v>
      </c>
      <c r="G224" s="5">
        <f t="shared" si="26"/>
        <v>45</v>
      </c>
      <c r="H224" t="str">
        <f t="shared" si="27"/>
        <v>Chèvres d'Argonnes</v>
      </c>
      <c r="I224" t="str">
        <f t="shared" si="28"/>
        <v>Alimentaire</v>
      </c>
      <c r="J224" t="str">
        <f t="shared" si="29"/>
        <v>Yaourt chèvre 1kg</v>
      </c>
      <c r="K224" t="str">
        <f t="shared" si="30"/>
        <v>en traitement</v>
      </c>
    </row>
    <row r="225" spans="1:11" x14ac:dyDescent="0.2">
      <c r="A225" t="s">
        <v>1171</v>
      </c>
      <c r="B225" s="14" t="s">
        <v>155</v>
      </c>
      <c r="C225" s="16">
        <v>3</v>
      </c>
      <c r="D225" s="5">
        <f t="shared" si="24"/>
        <v>44.74</v>
      </c>
      <c r="E225" s="5">
        <f t="shared" si="31"/>
        <v>134.22</v>
      </c>
      <c r="F225" s="6">
        <f t="shared" si="25"/>
        <v>161.06399999999999</v>
      </c>
      <c r="G225" s="5">
        <f t="shared" si="26"/>
        <v>74.67</v>
      </c>
      <c r="H225" t="str">
        <f t="shared" si="27"/>
        <v>La Folie</v>
      </c>
      <c r="I225" t="str">
        <f t="shared" si="28"/>
        <v>Vêtements</v>
      </c>
      <c r="J225" t="str">
        <f t="shared" si="29"/>
        <v xml:space="preserve">Bermuda </v>
      </c>
      <c r="K225" t="str">
        <f t="shared" si="30"/>
        <v>en traitement</v>
      </c>
    </row>
    <row r="226" spans="1:11" x14ac:dyDescent="0.2">
      <c r="A226" t="s">
        <v>1171</v>
      </c>
      <c r="B226" s="14" t="s">
        <v>127</v>
      </c>
      <c r="C226" s="16">
        <v>5</v>
      </c>
      <c r="D226" s="5">
        <f t="shared" si="24"/>
        <v>32.700000000000003</v>
      </c>
      <c r="E226" s="5">
        <f t="shared" si="31"/>
        <v>163.5</v>
      </c>
      <c r="F226" s="6">
        <f t="shared" si="25"/>
        <v>196.2</v>
      </c>
      <c r="G226" s="5">
        <f t="shared" si="26"/>
        <v>131.19999999999999</v>
      </c>
      <c r="H226" t="str">
        <f t="shared" si="27"/>
        <v>Friperie</v>
      </c>
      <c r="I226" t="str">
        <f t="shared" si="28"/>
        <v>Vêtements</v>
      </c>
      <c r="J226" t="str">
        <f t="shared" si="29"/>
        <v>Lot t-shirt enfant</v>
      </c>
      <c r="K226" t="str">
        <f t="shared" si="30"/>
        <v>en traitement</v>
      </c>
    </row>
    <row r="227" spans="1:11" x14ac:dyDescent="0.2">
      <c r="A227" t="s">
        <v>1171</v>
      </c>
      <c r="B227" s="14" t="s">
        <v>156</v>
      </c>
      <c r="C227" s="16">
        <v>5</v>
      </c>
      <c r="D227" s="5">
        <f t="shared" si="24"/>
        <v>37.54</v>
      </c>
      <c r="E227" s="5">
        <f t="shared" si="31"/>
        <v>187.7</v>
      </c>
      <c r="F227" s="6">
        <f t="shared" si="25"/>
        <v>198.02349999999998</v>
      </c>
      <c r="G227" s="5">
        <f t="shared" si="26"/>
        <v>124.1</v>
      </c>
      <c r="H227" t="str">
        <f t="shared" si="27"/>
        <v>Champagne Fred et fils</v>
      </c>
      <c r="I227" t="str">
        <f t="shared" si="28"/>
        <v>Boisson</v>
      </c>
      <c r="J227" t="str">
        <f t="shared" si="29"/>
        <v>Liqueur</v>
      </c>
      <c r="K227" t="str">
        <f t="shared" si="30"/>
        <v>en traitement</v>
      </c>
    </row>
    <row r="228" spans="1:11" x14ac:dyDescent="0.2">
      <c r="A228" t="s">
        <v>1172</v>
      </c>
      <c r="B228" s="14" t="s">
        <v>266</v>
      </c>
      <c r="C228" s="16">
        <v>2</v>
      </c>
      <c r="D228" s="5">
        <f t="shared" si="24"/>
        <v>39.9</v>
      </c>
      <c r="E228" s="5">
        <f t="shared" si="31"/>
        <v>79.8</v>
      </c>
      <c r="F228" s="6">
        <f t="shared" si="25"/>
        <v>84.188999999999993</v>
      </c>
      <c r="G228" s="5">
        <f t="shared" si="26"/>
        <v>51.78</v>
      </c>
      <c r="H228" t="str">
        <f t="shared" si="27"/>
        <v>Vino Degust</v>
      </c>
      <c r="I228" t="str">
        <f t="shared" si="28"/>
        <v>Boisson</v>
      </c>
      <c r="J228" t="str">
        <f t="shared" si="29"/>
        <v>Champagne blanc des blancs</v>
      </c>
      <c r="K228" t="str">
        <f t="shared" si="30"/>
        <v>en livraison</v>
      </c>
    </row>
    <row r="229" spans="1:11" x14ac:dyDescent="0.2">
      <c r="A229" t="s">
        <v>1173</v>
      </c>
      <c r="B229" s="14" t="s">
        <v>245</v>
      </c>
      <c r="C229" s="16">
        <v>3</v>
      </c>
      <c r="D229" s="5">
        <f t="shared" si="24"/>
        <v>4.7</v>
      </c>
      <c r="E229" s="5">
        <f t="shared" si="31"/>
        <v>14.100000000000001</v>
      </c>
      <c r="F229" s="6">
        <f t="shared" si="25"/>
        <v>14.875500000000001</v>
      </c>
      <c r="G229" s="5">
        <f t="shared" si="26"/>
        <v>11.399999999999999</v>
      </c>
      <c r="H229" t="str">
        <f t="shared" si="27"/>
        <v>Beloy</v>
      </c>
      <c r="I229" t="str">
        <f t="shared" si="28"/>
        <v>Alimentaire</v>
      </c>
      <c r="J229" t="str">
        <f t="shared" si="29"/>
        <v>jus pomme 1l</v>
      </c>
      <c r="K229" t="str">
        <f t="shared" si="30"/>
        <v>en traitement</v>
      </c>
    </row>
    <row r="230" spans="1:11" x14ac:dyDescent="0.2">
      <c r="A230" t="s">
        <v>1173</v>
      </c>
      <c r="B230" s="14" t="s">
        <v>258</v>
      </c>
      <c r="C230" s="16">
        <v>4</v>
      </c>
      <c r="D230" s="5">
        <f t="shared" si="24"/>
        <v>22.3</v>
      </c>
      <c r="E230" s="5">
        <f t="shared" si="31"/>
        <v>89.2</v>
      </c>
      <c r="F230" s="6">
        <f t="shared" si="25"/>
        <v>107.04</v>
      </c>
      <c r="G230" s="5">
        <f t="shared" si="26"/>
        <v>63.2</v>
      </c>
      <c r="H230" t="str">
        <f t="shared" si="27"/>
        <v>Vino Degust</v>
      </c>
      <c r="I230" t="str">
        <f t="shared" si="28"/>
        <v>décoration</v>
      </c>
      <c r="J230" t="str">
        <f t="shared" si="29"/>
        <v>verres champagne x6</v>
      </c>
      <c r="K230" t="str">
        <f t="shared" si="30"/>
        <v>en traitement</v>
      </c>
    </row>
    <row r="231" spans="1:11" x14ac:dyDescent="0.2">
      <c r="A231" t="s">
        <v>1173</v>
      </c>
      <c r="B231" s="14" t="s">
        <v>256</v>
      </c>
      <c r="C231" s="16">
        <v>2</v>
      </c>
      <c r="D231" s="5">
        <f t="shared" si="24"/>
        <v>26.86</v>
      </c>
      <c r="E231" s="5">
        <f t="shared" si="31"/>
        <v>53.72</v>
      </c>
      <c r="F231" s="6">
        <f t="shared" si="25"/>
        <v>56.674599999999998</v>
      </c>
      <c r="G231" s="5">
        <f t="shared" si="26"/>
        <v>37</v>
      </c>
      <c r="H231" t="str">
        <f t="shared" si="27"/>
        <v>Ferme Mad'In</v>
      </c>
      <c r="I231" t="str">
        <f t="shared" si="28"/>
        <v>Alimentaire</v>
      </c>
      <c r="J231" t="str">
        <f t="shared" si="29"/>
        <v>fromage chèvre frais 1kg</v>
      </c>
      <c r="K231" t="str">
        <f t="shared" si="30"/>
        <v>en traitement</v>
      </c>
    </row>
    <row r="232" spans="1:11" x14ac:dyDescent="0.2">
      <c r="A232" t="s">
        <v>1174</v>
      </c>
      <c r="B232" s="14" t="s">
        <v>148</v>
      </c>
      <c r="C232" s="16">
        <v>1</v>
      </c>
      <c r="D232" s="5">
        <f t="shared" si="24"/>
        <v>49.88</v>
      </c>
      <c r="E232" s="5">
        <f t="shared" si="31"/>
        <v>49.88</v>
      </c>
      <c r="F232" s="6">
        <f t="shared" si="25"/>
        <v>59.856000000000002</v>
      </c>
      <c r="G232" s="5">
        <f t="shared" si="26"/>
        <v>28.66</v>
      </c>
      <c r="H232" t="str">
        <f t="shared" si="27"/>
        <v>Tango</v>
      </c>
      <c r="I232" t="str">
        <f t="shared" si="28"/>
        <v>Vêtements</v>
      </c>
      <c r="J232" t="str">
        <f t="shared" si="29"/>
        <v>Chemise coton</v>
      </c>
      <c r="K232" t="str">
        <f t="shared" si="30"/>
        <v>livrée</v>
      </c>
    </row>
    <row r="233" spans="1:11" x14ac:dyDescent="0.2">
      <c r="A233" t="s">
        <v>1174</v>
      </c>
      <c r="B233" s="14" t="s">
        <v>178</v>
      </c>
      <c r="C233" s="16">
        <v>4</v>
      </c>
      <c r="D233" s="5">
        <f t="shared" si="24"/>
        <v>41.89</v>
      </c>
      <c r="E233" s="5">
        <f t="shared" si="31"/>
        <v>167.56</v>
      </c>
      <c r="F233" s="6">
        <f t="shared" si="25"/>
        <v>201.072</v>
      </c>
      <c r="G233" s="5">
        <f t="shared" si="26"/>
        <v>141.80000000000001</v>
      </c>
      <c r="H233" t="str">
        <f t="shared" si="27"/>
        <v>Tango</v>
      </c>
      <c r="I233" t="str">
        <f t="shared" si="28"/>
        <v>Vêtements</v>
      </c>
      <c r="J233" t="str">
        <f t="shared" si="29"/>
        <v>Pantalon mi-long</v>
      </c>
      <c r="K233" t="str">
        <f t="shared" si="30"/>
        <v>livrée</v>
      </c>
    </row>
    <row r="234" spans="1:11" x14ac:dyDescent="0.2">
      <c r="A234" t="s">
        <v>1174</v>
      </c>
      <c r="B234" s="14" t="s">
        <v>131</v>
      </c>
      <c r="C234" s="16">
        <v>4</v>
      </c>
      <c r="D234" s="5">
        <f t="shared" si="24"/>
        <v>20.86</v>
      </c>
      <c r="E234" s="5">
        <f t="shared" si="31"/>
        <v>83.44</v>
      </c>
      <c r="F234" s="6">
        <f t="shared" si="25"/>
        <v>91.784000000000006</v>
      </c>
      <c r="G234" s="5">
        <f t="shared" si="26"/>
        <v>66.52</v>
      </c>
      <c r="H234" t="str">
        <f t="shared" si="27"/>
        <v>La Ruche</v>
      </c>
      <c r="I234" t="str">
        <f t="shared" si="28"/>
        <v>Cosmétique Bio</v>
      </c>
      <c r="J234" t="str">
        <f t="shared" si="29"/>
        <v>Crème hydratant</v>
      </c>
      <c r="K234" t="str">
        <f t="shared" si="30"/>
        <v>livrée</v>
      </c>
    </row>
    <row r="235" spans="1:11" x14ac:dyDescent="0.2">
      <c r="A235" t="s">
        <v>1174</v>
      </c>
      <c r="B235" s="14" t="s">
        <v>135</v>
      </c>
      <c r="C235" s="16">
        <v>4</v>
      </c>
      <c r="D235" s="5">
        <f t="shared" si="24"/>
        <v>9.67</v>
      </c>
      <c r="E235" s="5">
        <f t="shared" si="31"/>
        <v>38.68</v>
      </c>
      <c r="F235" s="6">
        <f t="shared" si="25"/>
        <v>40.807399999999994</v>
      </c>
      <c r="G235" s="5">
        <f t="shared" si="26"/>
        <v>28.92</v>
      </c>
      <c r="H235" t="str">
        <f t="shared" si="27"/>
        <v>Miellerie</v>
      </c>
      <c r="I235" t="str">
        <f t="shared" si="28"/>
        <v>Alimentaire</v>
      </c>
      <c r="J235" t="str">
        <f t="shared" si="29"/>
        <v>Soupe légumes</v>
      </c>
      <c r="K235" t="str">
        <f t="shared" si="30"/>
        <v>livrée</v>
      </c>
    </row>
    <row r="236" spans="1:11" x14ac:dyDescent="0.2">
      <c r="A236" t="s">
        <v>1174</v>
      </c>
      <c r="B236" s="14" t="s">
        <v>195</v>
      </c>
      <c r="C236" s="16">
        <v>2</v>
      </c>
      <c r="D236" s="5">
        <f t="shared" si="24"/>
        <v>5.99</v>
      </c>
      <c r="E236" s="5">
        <f t="shared" si="31"/>
        <v>11.98</v>
      </c>
      <c r="F236" s="6">
        <f t="shared" si="25"/>
        <v>12.6389</v>
      </c>
      <c r="G236" s="5">
        <f t="shared" si="26"/>
        <v>9.4</v>
      </c>
      <c r="H236" t="str">
        <f t="shared" si="27"/>
        <v>Le Jardin</v>
      </c>
      <c r="I236" t="str">
        <f t="shared" si="28"/>
        <v>Alimentaire</v>
      </c>
      <c r="J236" t="str">
        <f t="shared" si="29"/>
        <v>Miel de colza</v>
      </c>
      <c r="K236" t="str">
        <f t="shared" si="30"/>
        <v>livrée</v>
      </c>
    </row>
    <row r="237" spans="1:11" x14ac:dyDescent="0.2">
      <c r="A237" t="s">
        <v>1175</v>
      </c>
      <c r="B237" s="14" t="s">
        <v>141</v>
      </c>
      <c r="C237" s="16">
        <v>5</v>
      </c>
      <c r="D237" s="5">
        <f t="shared" si="24"/>
        <v>35.869999999999997</v>
      </c>
      <c r="E237" s="5">
        <f t="shared" si="31"/>
        <v>179.35</v>
      </c>
      <c r="F237" s="6">
        <f t="shared" si="25"/>
        <v>215.22</v>
      </c>
      <c r="G237" s="5">
        <f t="shared" si="26"/>
        <v>107.05</v>
      </c>
      <c r="H237" t="str">
        <f t="shared" si="27"/>
        <v>Friperie</v>
      </c>
      <c r="I237" t="str">
        <f t="shared" si="28"/>
        <v>Vêtements</v>
      </c>
      <c r="J237" t="str">
        <f t="shared" si="29"/>
        <v xml:space="preserve">Bermuda </v>
      </c>
      <c r="K237" t="str">
        <f t="shared" si="30"/>
        <v>en livraison</v>
      </c>
    </row>
    <row r="238" spans="1:11" x14ac:dyDescent="0.2">
      <c r="A238" t="s">
        <v>1175</v>
      </c>
      <c r="B238" s="14" t="s">
        <v>255</v>
      </c>
      <c r="C238" s="16">
        <v>1</v>
      </c>
      <c r="D238" s="5">
        <f t="shared" si="24"/>
        <v>35.700000000000003</v>
      </c>
      <c r="E238" s="5">
        <f t="shared" si="31"/>
        <v>35.700000000000003</v>
      </c>
      <c r="F238" s="6">
        <f t="shared" si="25"/>
        <v>37.663499999999999</v>
      </c>
      <c r="G238" s="5">
        <f t="shared" si="26"/>
        <v>28.7</v>
      </c>
      <c r="H238" t="str">
        <f t="shared" si="27"/>
        <v>Chèvres d'Argonnes</v>
      </c>
      <c r="I238" t="str">
        <f t="shared" si="28"/>
        <v>Alimentaire</v>
      </c>
      <c r="J238" t="str">
        <f t="shared" si="29"/>
        <v>Fromage crémeux chèvre 1kg</v>
      </c>
      <c r="K238" t="str">
        <f t="shared" si="30"/>
        <v>en livraison</v>
      </c>
    </row>
    <row r="239" spans="1:11" x14ac:dyDescent="0.2">
      <c r="A239" t="s">
        <v>1175</v>
      </c>
      <c r="B239" s="14" t="s">
        <v>256</v>
      </c>
      <c r="C239" s="16">
        <v>1</v>
      </c>
      <c r="D239" s="5">
        <f t="shared" si="24"/>
        <v>26.86</v>
      </c>
      <c r="E239" s="5">
        <f t="shared" si="31"/>
        <v>26.86</v>
      </c>
      <c r="F239" s="6">
        <f t="shared" si="25"/>
        <v>28.337299999999999</v>
      </c>
      <c r="G239" s="5">
        <f t="shared" si="26"/>
        <v>18.5</v>
      </c>
      <c r="H239" t="str">
        <f t="shared" si="27"/>
        <v>Ferme Mad'In</v>
      </c>
      <c r="I239" t="str">
        <f t="shared" si="28"/>
        <v>Alimentaire</v>
      </c>
      <c r="J239" t="str">
        <f t="shared" si="29"/>
        <v>fromage chèvre frais 1kg</v>
      </c>
      <c r="K239" t="str">
        <f t="shared" si="30"/>
        <v>en livraison</v>
      </c>
    </row>
    <row r="240" spans="1:11" x14ac:dyDescent="0.2">
      <c r="A240" t="s">
        <v>1175</v>
      </c>
      <c r="B240" s="14" t="s">
        <v>169</v>
      </c>
      <c r="C240" s="16">
        <v>1</v>
      </c>
      <c r="D240" s="5">
        <f t="shared" si="24"/>
        <v>3.33</v>
      </c>
      <c r="E240" s="5">
        <f t="shared" si="31"/>
        <v>3.33</v>
      </c>
      <c r="F240" s="6">
        <f t="shared" si="25"/>
        <v>3.51315</v>
      </c>
      <c r="G240" s="5">
        <f t="shared" si="26"/>
        <v>3.01</v>
      </c>
      <c r="H240" t="str">
        <f t="shared" si="27"/>
        <v>La Ruche</v>
      </c>
      <c r="I240" t="str">
        <f t="shared" si="28"/>
        <v>Alimentaire</v>
      </c>
      <c r="J240" t="str">
        <f t="shared" si="29"/>
        <v>Confiture fraise</v>
      </c>
      <c r="K240" t="str">
        <f t="shared" si="30"/>
        <v>en livraison</v>
      </c>
    </row>
    <row r="241" spans="1:11" x14ac:dyDescent="0.2">
      <c r="A241" t="s">
        <v>1175</v>
      </c>
      <c r="B241" s="14" t="s">
        <v>247</v>
      </c>
      <c r="C241" s="16">
        <v>4</v>
      </c>
      <c r="D241" s="5">
        <f t="shared" si="24"/>
        <v>13</v>
      </c>
      <c r="E241" s="5">
        <f t="shared" si="31"/>
        <v>52</v>
      </c>
      <c r="F241" s="6">
        <f t="shared" si="25"/>
        <v>54.86</v>
      </c>
      <c r="G241" s="5">
        <f t="shared" si="26"/>
        <v>42</v>
      </c>
      <c r="H241" t="str">
        <f t="shared" si="27"/>
        <v>Chèvres d'Argonnes</v>
      </c>
      <c r="I241" t="str">
        <f t="shared" si="28"/>
        <v>Alimentaire</v>
      </c>
      <c r="J241" t="str">
        <f t="shared" si="29"/>
        <v>tomme chèvre bio</v>
      </c>
      <c r="K241" t="str">
        <f t="shared" si="30"/>
        <v>en livraison</v>
      </c>
    </row>
    <row r="242" spans="1:11" x14ac:dyDescent="0.2">
      <c r="A242" t="s">
        <v>1176</v>
      </c>
      <c r="B242" s="14" t="s">
        <v>260</v>
      </c>
      <c r="C242" s="16">
        <v>1</v>
      </c>
      <c r="D242" s="5">
        <f t="shared" si="24"/>
        <v>5</v>
      </c>
      <c r="E242" s="5">
        <f t="shared" si="31"/>
        <v>5</v>
      </c>
      <c r="F242" s="6">
        <f t="shared" si="25"/>
        <v>5.2749999999999995</v>
      </c>
      <c r="G242" s="5">
        <f t="shared" si="26"/>
        <v>4.3</v>
      </c>
      <c r="H242" t="str">
        <f t="shared" si="27"/>
        <v>Secret nature</v>
      </c>
      <c r="I242" t="str">
        <f t="shared" si="28"/>
        <v>Alimentaire</v>
      </c>
      <c r="J242" t="str">
        <f t="shared" si="29"/>
        <v>pain surprise</v>
      </c>
      <c r="K242" t="str">
        <f t="shared" si="30"/>
        <v>en livraison</v>
      </c>
    </row>
    <row r="243" spans="1:11" x14ac:dyDescent="0.2">
      <c r="A243" t="s">
        <v>1176</v>
      </c>
      <c r="B243" s="14" t="s">
        <v>166</v>
      </c>
      <c r="C243" s="16">
        <v>1</v>
      </c>
      <c r="D243" s="5">
        <f t="shared" si="24"/>
        <v>10.73</v>
      </c>
      <c r="E243" s="5">
        <f t="shared" si="31"/>
        <v>10.73</v>
      </c>
      <c r="F243" s="6">
        <f t="shared" si="25"/>
        <v>11.32015</v>
      </c>
      <c r="G243" s="5">
        <f t="shared" si="26"/>
        <v>6.83</v>
      </c>
      <c r="H243" t="str">
        <f t="shared" si="27"/>
        <v>Miellerie</v>
      </c>
      <c r="I243" t="str">
        <f t="shared" si="28"/>
        <v>Alimentaire</v>
      </c>
      <c r="J243" t="str">
        <f t="shared" si="29"/>
        <v>Soupe courges</v>
      </c>
      <c r="K243" t="str">
        <f t="shared" si="30"/>
        <v>en livraison</v>
      </c>
    </row>
    <row r="244" spans="1:11" x14ac:dyDescent="0.2">
      <c r="A244" t="s">
        <v>1176</v>
      </c>
      <c r="B244" s="14" t="s">
        <v>244</v>
      </c>
      <c r="C244" s="16">
        <v>4</v>
      </c>
      <c r="D244" s="5">
        <f t="shared" si="24"/>
        <v>2.7</v>
      </c>
      <c r="E244" s="5">
        <f t="shared" si="31"/>
        <v>10.8</v>
      </c>
      <c r="F244" s="6">
        <f t="shared" si="25"/>
        <v>11.394</v>
      </c>
      <c r="G244" s="5">
        <f t="shared" si="26"/>
        <v>7.6</v>
      </c>
      <c r="H244" t="str">
        <f t="shared" si="27"/>
        <v>Secret nature</v>
      </c>
      <c r="I244" t="str">
        <f t="shared" si="28"/>
        <v>Alimentaire</v>
      </c>
      <c r="J244" t="str">
        <f t="shared" si="29"/>
        <v>pain de campagne</v>
      </c>
      <c r="K244" t="str">
        <f t="shared" si="30"/>
        <v>en livraison</v>
      </c>
    </row>
    <row r="245" spans="1:11" x14ac:dyDescent="0.2">
      <c r="A245" t="s">
        <v>1176</v>
      </c>
      <c r="B245" s="14" t="s">
        <v>193</v>
      </c>
      <c r="C245" s="16">
        <v>4</v>
      </c>
      <c r="D245" s="5">
        <f t="shared" si="24"/>
        <v>27.99</v>
      </c>
      <c r="E245" s="5">
        <f t="shared" si="31"/>
        <v>111.96</v>
      </c>
      <c r="F245" s="6">
        <f t="shared" si="25"/>
        <v>134.35199999999998</v>
      </c>
      <c r="G245" s="5">
        <f t="shared" si="26"/>
        <v>91.88</v>
      </c>
      <c r="H245" t="str">
        <f t="shared" si="27"/>
        <v>Galice</v>
      </c>
      <c r="I245" t="str">
        <f t="shared" si="28"/>
        <v>Vêtements</v>
      </c>
      <c r="J245" t="str">
        <f t="shared" si="29"/>
        <v>Tongue</v>
      </c>
      <c r="K245" t="str">
        <f t="shared" si="30"/>
        <v>en livraison</v>
      </c>
    </row>
    <row r="246" spans="1:11" x14ac:dyDescent="0.2">
      <c r="A246" t="s">
        <v>1176</v>
      </c>
      <c r="B246" s="14" t="s">
        <v>174</v>
      </c>
      <c r="C246" s="16">
        <v>4</v>
      </c>
      <c r="D246" s="5">
        <f t="shared" si="24"/>
        <v>47.14</v>
      </c>
      <c r="E246" s="5">
        <f t="shared" si="31"/>
        <v>188.56</v>
      </c>
      <c r="F246" s="6">
        <f t="shared" si="25"/>
        <v>226.27199999999999</v>
      </c>
      <c r="G246" s="5">
        <f t="shared" si="26"/>
        <v>109.48</v>
      </c>
      <c r="H246" t="str">
        <f t="shared" si="27"/>
        <v>Cuir &amp; co</v>
      </c>
      <c r="I246" t="str">
        <f t="shared" si="28"/>
        <v>Vêtements</v>
      </c>
      <c r="J246" t="str">
        <f t="shared" si="29"/>
        <v>Jeans</v>
      </c>
      <c r="K246" t="str">
        <f t="shared" si="30"/>
        <v>en livraison</v>
      </c>
    </row>
    <row r="247" spans="1:11" x14ac:dyDescent="0.2">
      <c r="A247" t="s">
        <v>1177</v>
      </c>
      <c r="B247" s="14" t="s">
        <v>151</v>
      </c>
      <c r="C247" s="16">
        <v>3</v>
      </c>
      <c r="D247" s="5">
        <f t="shared" si="24"/>
        <v>54.54</v>
      </c>
      <c r="E247" s="5">
        <f t="shared" si="31"/>
        <v>163.62</v>
      </c>
      <c r="F247" s="6">
        <f t="shared" si="25"/>
        <v>196.34399999999999</v>
      </c>
      <c r="G247" s="5">
        <f t="shared" si="26"/>
        <v>112.92</v>
      </c>
      <c r="H247" t="str">
        <f t="shared" si="27"/>
        <v>La Folie</v>
      </c>
      <c r="I247" t="str">
        <f t="shared" si="28"/>
        <v>Vêtements</v>
      </c>
      <c r="J247" t="str">
        <f t="shared" si="29"/>
        <v>Jupe courte</v>
      </c>
      <c r="K247" t="str">
        <f t="shared" si="30"/>
        <v>livrée</v>
      </c>
    </row>
    <row r="248" spans="1:11" x14ac:dyDescent="0.2">
      <c r="A248" t="s">
        <v>1177</v>
      </c>
      <c r="B248" s="14" t="s">
        <v>159</v>
      </c>
      <c r="C248" s="16">
        <v>3</v>
      </c>
      <c r="D248" s="5">
        <f t="shared" si="24"/>
        <v>4.63</v>
      </c>
      <c r="E248" s="5">
        <f t="shared" si="31"/>
        <v>13.89</v>
      </c>
      <c r="F248" s="6">
        <f t="shared" si="25"/>
        <v>14.65395</v>
      </c>
      <c r="G248" s="5">
        <f t="shared" si="26"/>
        <v>10.83</v>
      </c>
      <c r="H248" t="str">
        <f t="shared" si="27"/>
        <v>Champagne Mondom</v>
      </c>
      <c r="I248" t="str">
        <f t="shared" si="28"/>
        <v>Boisson</v>
      </c>
      <c r="J248" t="str">
        <f t="shared" si="29"/>
        <v>Bière aromatisée</v>
      </c>
      <c r="K248" t="str">
        <f t="shared" si="30"/>
        <v>livrée</v>
      </c>
    </row>
    <row r="249" spans="1:11" x14ac:dyDescent="0.2">
      <c r="A249" t="s">
        <v>1177</v>
      </c>
      <c r="B249" s="14" t="s">
        <v>159</v>
      </c>
      <c r="C249" s="16">
        <v>3</v>
      </c>
      <c r="D249" s="5">
        <f t="shared" si="24"/>
        <v>4.63</v>
      </c>
      <c r="E249" s="5">
        <f t="shared" si="31"/>
        <v>13.89</v>
      </c>
      <c r="F249" s="6">
        <f t="shared" si="25"/>
        <v>14.65395</v>
      </c>
      <c r="G249" s="5">
        <f t="shared" si="26"/>
        <v>10.83</v>
      </c>
      <c r="H249" t="str">
        <f t="shared" si="27"/>
        <v>Champagne Mondom</v>
      </c>
      <c r="I249" t="str">
        <f t="shared" si="28"/>
        <v>Boisson</v>
      </c>
      <c r="J249" t="str">
        <f t="shared" si="29"/>
        <v>Bière aromatisée</v>
      </c>
      <c r="K249" t="str">
        <f t="shared" si="30"/>
        <v>livrée</v>
      </c>
    </row>
    <row r="250" spans="1:11" x14ac:dyDescent="0.2">
      <c r="A250" t="s">
        <v>1177</v>
      </c>
      <c r="B250" s="14" t="s">
        <v>162</v>
      </c>
      <c r="C250" s="16">
        <v>3</v>
      </c>
      <c r="D250" s="5">
        <f t="shared" si="24"/>
        <v>57.71</v>
      </c>
      <c r="E250" s="5">
        <f t="shared" si="31"/>
        <v>173.13</v>
      </c>
      <c r="F250" s="6">
        <f t="shared" si="25"/>
        <v>207.756</v>
      </c>
      <c r="G250" s="5">
        <f t="shared" si="26"/>
        <v>146.22</v>
      </c>
      <c r="H250" t="str">
        <f t="shared" si="27"/>
        <v>Friperie</v>
      </c>
      <c r="I250" t="str">
        <f t="shared" si="28"/>
        <v>Vêtements</v>
      </c>
      <c r="J250" t="str">
        <f t="shared" si="29"/>
        <v>Jupe courte</v>
      </c>
      <c r="K250" t="str">
        <f t="shared" si="30"/>
        <v>livrée</v>
      </c>
    </row>
    <row r="251" spans="1:11" x14ac:dyDescent="0.2">
      <c r="A251" t="s">
        <v>1177</v>
      </c>
      <c r="B251" s="14" t="s">
        <v>143</v>
      </c>
      <c r="C251" s="16">
        <v>2</v>
      </c>
      <c r="D251" s="5">
        <f t="shared" si="24"/>
        <v>3.5</v>
      </c>
      <c r="E251" s="5">
        <f t="shared" si="31"/>
        <v>7</v>
      </c>
      <c r="F251" s="6">
        <f t="shared" si="25"/>
        <v>7.3849999999999998</v>
      </c>
      <c r="G251" s="5">
        <f t="shared" si="26"/>
        <v>6.36</v>
      </c>
      <c r="H251" t="str">
        <f t="shared" si="27"/>
        <v>La Ruche</v>
      </c>
      <c r="I251" t="str">
        <f t="shared" si="28"/>
        <v>Boisson</v>
      </c>
      <c r="J251" t="str">
        <f t="shared" si="29"/>
        <v>Bière ambrée</v>
      </c>
      <c r="K251" t="str">
        <f t="shared" si="30"/>
        <v>livrée</v>
      </c>
    </row>
    <row r="252" spans="1:11" x14ac:dyDescent="0.2">
      <c r="A252" t="s">
        <v>1178</v>
      </c>
      <c r="B252" s="14" t="s">
        <v>252</v>
      </c>
      <c r="C252" s="16">
        <v>2</v>
      </c>
      <c r="D252" s="5">
        <f t="shared" si="24"/>
        <v>3</v>
      </c>
      <c r="E252" s="5">
        <f t="shared" si="31"/>
        <v>6</v>
      </c>
      <c r="F252" s="6">
        <f t="shared" si="25"/>
        <v>6.33</v>
      </c>
      <c r="G252" s="5">
        <f t="shared" si="26"/>
        <v>5.5</v>
      </c>
      <c r="H252" t="str">
        <f t="shared" si="27"/>
        <v>Secret nature</v>
      </c>
      <c r="I252" t="str">
        <f t="shared" si="28"/>
        <v>Alimentaire</v>
      </c>
      <c r="J252" t="str">
        <f t="shared" si="29"/>
        <v>pain aux figues</v>
      </c>
      <c r="K252" t="str">
        <f t="shared" si="30"/>
        <v>livrée</v>
      </c>
    </row>
    <row r="253" spans="1:11" x14ac:dyDescent="0.2">
      <c r="A253" t="s">
        <v>1178</v>
      </c>
      <c r="B253" s="14" t="s">
        <v>255</v>
      </c>
      <c r="C253" s="16">
        <v>1</v>
      </c>
      <c r="D253" s="5">
        <f t="shared" si="24"/>
        <v>35.700000000000003</v>
      </c>
      <c r="E253" s="5">
        <f t="shared" si="31"/>
        <v>35.700000000000003</v>
      </c>
      <c r="F253" s="6">
        <f t="shared" si="25"/>
        <v>37.663499999999999</v>
      </c>
      <c r="G253" s="5">
        <f t="shared" si="26"/>
        <v>28.7</v>
      </c>
      <c r="H253" t="str">
        <f t="shared" si="27"/>
        <v>Chèvres d'Argonnes</v>
      </c>
      <c r="I253" t="str">
        <f t="shared" si="28"/>
        <v>Alimentaire</v>
      </c>
      <c r="J253" t="str">
        <f t="shared" si="29"/>
        <v>Fromage crémeux chèvre 1kg</v>
      </c>
      <c r="K253" t="str">
        <f t="shared" si="30"/>
        <v>livrée</v>
      </c>
    </row>
    <row r="254" spans="1:11" x14ac:dyDescent="0.2">
      <c r="A254" t="s">
        <v>1178</v>
      </c>
      <c r="B254" s="14" t="s">
        <v>159</v>
      </c>
      <c r="C254" s="16">
        <v>1</v>
      </c>
      <c r="D254" s="5">
        <f t="shared" si="24"/>
        <v>4.63</v>
      </c>
      <c r="E254" s="5">
        <f t="shared" si="31"/>
        <v>4.63</v>
      </c>
      <c r="F254" s="6">
        <f t="shared" si="25"/>
        <v>4.8846499999999997</v>
      </c>
      <c r="G254" s="5">
        <f t="shared" si="26"/>
        <v>3.61</v>
      </c>
      <c r="H254" t="str">
        <f t="shared" si="27"/>
        <v>Champagne Mondom</v>
      </c>
      <c r="I254" t="str">
        <f t="shared" si="28"/>
        <v>Boisson</v>
      </c>
      <c r="J254" t="str">
        <f t="shared" si="29"/>
        <v>Bière aromatisée</v>
      </c>
      <c r="K254" t="str">
        <f t="shared" si="30"/>
        <v>livrée</v>
      </c>
    </row>
    <row r="255" spans="1:11" x14ac:dyDescent="0.2">
      <c r="A255" t="s">
        <v>1178</v>
      </c>
      <c r="B255" s="14" t="s">
        <v>267</v>
      </c>
      <c r="C255" s="16">
        <v>5</v>
      </c>
      <c r="D255" s="5">
        <f t="shared" si="24"/>
        <v>59.5</v>
      </c>
      <c r="E255" s="5">
        <f t="shared" si="31"/>
        <v>297.5</v>
      </c>
      <c r="F255" s="6">
        <f t="shared" si="25"/>
        <v>313.86249999999995</v>
      </c>
      <c r="G255" s="5">
        <f t="shared" si="26"/>
        <v>225</v>
      </c>
      <c r="H255" t="str">
        <f t="shared" si="27"/>
        <v>Vino Degust</v>
      </c>
      <c r="I255" t="str">
        <f t="shared" si="28"/>
        <v>Boisson</v>
      </c>
      <c r="J255" t="str">
        <f t="shared" si="29"/>
        <v>Champagne millesime 2020</v>
      </c>
      <c r="K255" t="str">
        <f t="shared" si="30"/>
        <v>livrée</v>
      </c>
    </row>
    <row r="256" spans="1:11" x14ac:dyDescent="0.2">
      <c r="A256" t="s">
        <v>1178</v>
      </c>
      <c r="B256" s="14" t="s">
        <v>149</v>
      </c>
      <c r="C256" s="16">
        <v>5</v>
      </c>
      <c r="D256" s="5">
        <f t="shared" si="24"/>
        <v>64.430000000000007</v>
      </c>
      <c r="E256" s="5">
        <f t="shared" si="31"/>
        <v>322.15000000000003</v>
      </c>
      <c r="F256" s="6">
        <f t="shared" si="25"/>
        <v>386.58000000000004</v>
      </c>
      <c r="G256" s="5">
        <f t="shared" si="26"/>
        <v>234.60000000000002</v>
      </c>
      <c r="H256" t="str">
        <f t="shared" si="27"/>
        <v>Cuir &amp; co</v>
      </c>
      <c r="I256" t="str">
        <f t="shared" si="28"/>
        <v>Vêtements</v>
      </c>
      <c r="J256" t="str">
        <f t="shared" si="29"/>
        <v>Chemise coton</v>
      </c>
      <c r="K256" t="str">
        <f t="shared" si="30"/>
        <v>livrée</v>
      </c>
    </row>
    <row r="257" spans="1:11" x14ac:dyDescent="0.2">
      <c r="A257" t="s">
        <v>1179</v>
      </c>
      <c r="B257" s="14" t="s">
        <v>258</v>
      </c>
      <c r="C257" s="16">
        <v>2</v>
      </c>
      <c r="D257" s="5">
        <f t="shared" si="24"/>
        <v>22.3</v>
      </c>
      <c r="E257" s="5">
        <f t="shared" si="31"/>
        <v>44.6</v>
      </c>
      <c r="F257" s="6">
        <f t="shared" si="25"/>
        <v>53.52</v>
      </c>
      <c r="G257" s="5">
        <f t="shared" si="26"/>
        <v>31.6</v>
      </c>
      <c r="H257" t="str">
        <f t="shared" si="27"/>
        <v>Vino Degust</v>
      </c>
      <c r="I257" t="str">
        <f t="shared" si="28"/>
        <v>décoration</v>
      </c>
      <c r="J257" t="str">
        <f t="shared" si="29"/>
        <v>verres champagne x6</v>
      </c>
      <c r="K257" t="str">
        <f t="shared" si="30"/>
        <v>en traitement</v>
      </c>
    </row>
    <row r="258" spans="1:11" x14ac:dyDescent="0.2">
      <c r="A258" t="s">
        <v>1179</v>
      </c>
      <c r="B258" s="14" t="s">
        <v>167</v>
      </c>
      <c r="C258" s="16">
        <v>5</v>
      </c>
      <c r="D258" s="5">
        <f t="shared" ref="D258:D321" si="32">VLOOKUP($B258,Produits,4,FALSE)</f>
        <v>28.15</v>
      </c>
      <c r="E258" s="5">
        <f t="shared" si="31"/>
        <v>140.75</v>
      </c>
      <c r="F258" s="6">
        <f t="shared" ref="F258:F321" si="33">E258*(1+VLOOKUP(VLOOKUP($B258,Produits,3,FALSE),TVAs,2,FALSE))</f>
        <v>168.9</v>
      </c>
      <c r="G258" s="5">
        <f t="shared" ref="G258:G321" si="34">VLOOKUP($B258,Produits,7,FALSE)*C258</f>
        <v>121.25</v>
      </c>
      <c r="H258" t="str">
        <f t="shared" ref="H258:H321" si="35">VLOOKUP($B258,Produits,2,FALSE)</f>
        <v>Come’n’go</v>
      </c>
      <c r="I258" t="str">
        <f t="shared" ref="I258:I321" si="36">VLOOKUP($B258,Produits,3,FALSE)</f>
        <v>Vêtements</v>
      </c>
      <c r="J258" t="str">
        <f t="shared" ref="J258:J321" si="37">VLOOKUP($B258,Produits,5,FALSE)</f>
        <v>Short enfant</v>
      </c>
      <c r="K258" t="str">
        <f t="shared" ref="K258:K321" si="38">VLOOKUP($A258,Commandes,4,FALSE)</f>
        <v>en traitement</v>
      </c>
    </row>
    <row r="259" spans="1:11" x14ac:dyDescent="0.2">
      <c r="A259" t="s">
        <v>1179</v>
      </c>
      <c r="B259" s="14" t="s">
        <v>175</v>
      </c>
      <c r="C259" s="16">
        <v>1</v>
      </c>
      <c r="D259" s="5">
        <f t="shared" si="32"/>
        <v>6.72</v>
      </c>
      <c r="E259" s="5">
        <f t="shared" ref="E259:E322" si="39">D259*C259</f>
        <v>6.72</v>
      </c>
      <c r="F259" s="6">
        <f t="shared" si="33"/>
        <v>6.8611199999999988</v>
      </c>
      <c r="G259" s="5">
        <f t="shared" si="34"/>
        <v>5.69</v>
      </c>
      <c r="H259" t="str">
        <f t="shared" si="35"/>
        <v>Ferme La Casè</v>
      </c>
      <c r="I259" t="str">
        <f t="shared" si="36"/>
        <v>Charcuterie</v>
      </c>
      <c r="J259" t="str">
        <f t="shared" si="37"/>
        <v>Saucisson aux cèpes</v>
      </c>
      <c r="K259" t="str">
        <f t="shared" si="38"/>
        <v>en traitement</v>
      </c>
    </row>
    <row r="260" spans="1:11" x14ac:dyDescent="0.2">
      <c r="A260" t="s">
        <v>1179</v>
      </c>
      <c r="B260" s="14" t="s">
        <v>256</v>
      </c>
      <c r="C260" s="16">
        <v>5</v>
      </c>
      <c r="D260" s="5">
        <f t="shared" si="32"/>
        <v>26.86</v>
      </c>
      <c r="E260" s="5">
        <f t="shared" si="39"/>
        <v>134.30000000000001</v>
      </c>
      <c r="F260" s="6">
        <f t="shared" si="33"/>
        <v>141.6865</v>
      </c>
      <c r="G260" s="5">
        <f t="shared" si="34"/>
        <v>92.5</v>
      </c>
      <c r="H260" t="str">
        <f t="shared" si="35"/>
        <v>Ferme Mad'In</v>
      </c>
      <c r="I260" t="str">
        <f t="shared" si="36"/>
        <v>Alimentaire</v>
      </c>
      <c r="J260" t="str">
        <f t="shared" si="37"/>
        <v>fromage chèvre frais 1kg</v>
      </c>
      <c r="K260" t="str">
        <f t="shared" si="38"/>
        <v>en traitement</v>
      </c>
    </row>
    <row r="261" spans="1:11" x14ac:dyDescent="0.2">
      <c r="A261" t="s">
        <v>1179</v>
      </c>
      <c r="B261" s="14" t="s">
        <v>140</v>
      </c>
      <c r="C261" s="16">
        <v>2</v>
      </c>
      <c r="D261" s="5">
        <f t="shared" si="32"/>
        <v>45.04</v>
      </c>
      <c r="E261" s="5">
        <f t="shared" si="39"/>
        <v>90.08</v>
      </c>
      <c r="F261" s="6">
        <f t="shared" si="33"/>
        <v>95.034399999999991</v>
      </c>
      <c r="G261" s="5">
        <f t="shared" si="34"/>
        <v>60.18</v>
      </c>
      <c r="H261" t="str">
        <f t="shared" si="35"/>
        <v>Champagne Mondom</v>
      </c>
      <c r="I261" t="str">
        <f t="shared" si="36"/>
        <v>Boisson</v>
      </c>
      <c r="J261" t="str">
        <f t="shared" si="37"/>
        <v>Marc de champagne</v>
      </c>
      <c r="K261" t="str">
        <f t="shared" si="38"/>
        <v>en traitement</v>
      </c>
    </row>
    <row r="262" spans="1:11" x14ac:dyDescent="0.2">
      <c r="A262" t="s">
        <v>1180</v>
      </c>
      <c r="B262" s="14" t="s">
        <v>130</v>
      </c>
      <c r="C262" s="16">
        <v>1</v>
      </c>
      <c r="D262" s="5">
        <f t="shared" si="32"/>
        <v>3.84</v>
      </c>
      <c r="E262" s="5">
        <f t="shared" si="39"/>
        <v>3.84</v>
      </c>
      <c r="F262" s="6">
        <f t="shared" si="33"/>
        <v>3.9206399999999997</v>
      </c>
      <c r="G262" s="5">
        <f t="shared" si="34"/>
        <v>3.23</v>
      </c>
      <c r="H262" t="str">
        <f t="shared" si="35"/>
        <v>Asinerie</v>
      </c>
      <c r="I262" t="str">
        <f t="shared" si="36"/>
        <v>Charcuterie</v>
      </c>
      <c r="J262" t="str">
        <f t="shared" si="37"/>
        <v>Saucisson sanglier</v>
      </c>
      <c r="K262" t="str">
        <f t="shared" si="38"/>
        <v>livrée</v>
      </c>
    </row>
    <row r="263" spans="1:11" x14ac:dyDescent="0.2">
      <c r="A263" t="s">
        <v>1180</v>
      </c>
      <c r="B263" s="14" t="s">
        <v>162</v>
      </c>
      <c r="C263" s="16">
        <v>5</v>
      </c>
      <c r="D263" s="5">
        <f t="shared" si="32"/>
        <v>57.71</v>
      </c>
      <c r="E263" s="5">
        <f t="shared" si="39"/>
        <v>288.55</v>
      </c>
      <c r="F263" s="6">
        <f t="shared" si="33"/>
        <v>346.26</v>
      </c>
      <c r="G263" s="5">
        <f t="shared" si="34"/>
        <v>243.70000000000002</v>
      </c>
      <c r="H263" t="str">
        <f t="shared" si="35"/>
        <v>Friperie</v>
      </c>
      <c r="I263" t="str">
        <f t="shared" si="36"/>
        <v>Vêtements</v>
      </c>
      <c r="J263" t="str">
        <f t="shared" si="37"/>
        <v>Jupe courte</v>
      </c>
      <c r="K263" t="str">
        <f t="shared" si="38"/>
        <v>livrée</v>
      </c>
    </row>
    <row r="264" spans="1:11" x14ac:dyDescent="0.2">
      <c r="A264" t="s">
        <v>1180</v>
      </c>
      <c r="B264" s="14" t="s">
        <v>265</v>
      </c>
      <c r="C264" s="16">
        <v>1</v>
      </c>
      <c r="D264" s="5">
        <f t="shared" si="32"/>
        <v>39.799999999999997</v>
      </c>
      <c r="E264" s="5">
        <f t="shared" si="39"/>
        <v>39.799999999999997</v>
      </c>
      <c r="F264" s="6">
        <f t="shared" si="33"/>
        <v>40.635799999999996</v>
      </c>
      <c r="G264" s="5">
        <f t="shared" si="34"/>
        <v>32.5</v>
      </c>
      <c r="H264" t="str">
        <f t="shared" si="35"/>
        <v>Id &amp; Pat</v>
      </c>
      <c r="I264" t="str">
        <f t="shared" si="36"/>
        <v>Charcuterie</v>
      </c>
      <c r="J264" t="str">
        <f t="shared" si="37"/>
        <v>paté en croûte aux olives 1kg</v>
      </c>
      <c r="K264" t="str">
        <f t="shared" si="38"/>
        <v>livrée</v>
      </c>
    </row>
    <row r="265" spans="1:11" x14ac:dyDescent="0.2">
      <c r="A265" t="s">
        <v>1180</v>
      </c>
      <c r="B265" s="14" t="s">
        <v>251</v>
      </c>
      <c r="C265" s="16">
        <v>3</v>
      </c>
      <c r="D265" s="5">
        <f t="shared" si="32"/>
        <v>29.8</v>
      </c>
      <c r="E265" s="5">
        <f t="shared" si="39"/>
        <v>89.4</v>
      </c>
      <c r="F265" s="6">
        <f t="shared" si="33"/>
        <v>91.2774</v>
      </c>
      <c r="G265" s="5">
        <f t="shared" si="34"/>
        <v>60.75</v>
      </c>
      <c r="H265" t="str">
        <f t="shared" si="35"/>
        <v>A pas de canard</v>
      </c>
      <c r="I265" t="str">
        <f t="shared" si="36"/>
        <v>Charcuterie</v>
      </c>
      <c r="J265" t="str">
        <f t="shared" si="37"/>
        <v>Bloc fois gras</v>
      </c>
      <c r="K265" t="str">
        <f t="shared" si="38"/>
        <v>livrée</v>
      </c>
    </row>
    <row r="266" spans="1:11" x14ac:dyDescent="0.2">
      <c r="A266" t="s">
        <v>1181</v>
      </c>
      <c r="B266" s="14" t="s">
        <v>156</v>
      </c>
      <c r="C266" s="16">
        <v>3</v>
      </c>
      <c r="D266" s="5">
        <f t="shared" si="32"/>
        <v>37.54</v>
      </c>
      <c r="E266" s="5">
        <f t="shared" si="39"/>
        <v>112.62</v>
      </c>
      <c r="F266" s="6">
        <f t="shared" si="33"/>
        <v>118.8141</v>
      </c>
      <c r="G266" s="5">
        <f t="shared" si="34"/>
        <v>74.460000000000008</v>
      </c>
      <c r="H266" t="str">
        <f t="shared" si="35"/>
        <v>Champagne Fred et fils</v>
      </c>
      <c r="I266" t="str">
        <f t="shared" si="36"/>
        <v>Boisson</v>
      </c>
      <c r="J266" t="str">
        <f t="shared" si="37"/>
        <v>Liqueur</v>
      </c>
      <c r="K266" t="str">
        <f t="shared" si="38"/>
        <v>annulée</v>
      </c>
    </row>
    <row r="267" spans="1:11" x14ac:dyDescent="0.2">
      <c r="A267" t="s">
        <v>1181</v>
      </c>
      <c r="B267" s="14" t="s">
        <v>152</v>
      </c>
      <c r="C267" s="16">
        <v>5</v>
      </c>
      <c r="D267" s="5">
        <f t="shared" si="32"/>
        <v>63.76</v>
      </c>
      <c r="E267" s="5">
        <f t="shared" si="39"/>
        <v>318.8</v>
      </c>
      <c r="F267" s="6">
        <f t="shared" si="33"/>
        <v>382.56</v>
      </c>
      <c r="G267" s="5">
        <f t="shared" si="34"/>
        <v>220.25</v>
      </c>
      <c r="H267" t="str">
        <f t="shared" si="35"/>
        <v>Tango</v>
      </c>
      <c r="I267" t="str">
        <f t="shared" si="36"/>
        <v>Vêtements</v>
      </c>
      <c r="J267" t="str">
        <f t="shared" si="37"/>
        <v>Chemise manche longue</v>
      </c>
      <c r="K267" t="str">
        <f t="shared" si="38"/>
        <v>annulée</v>
      </c>
    </row>
    <row r="268" spans="1:11" x14ac:dyDescent="0.2">
      <c r="A268" t="s">
        <v>1181</v>
      </c>
      <c r="B268" s="14" t="s">
        <v>179</v>
      </c>
      <c r="C268" s="16">
        <v>1</v>
      </c>
      <c r="D268" s="5">
        <f t="shared" si="32"/>
        <v>4.47</v>
      </c>
      <c r="E268" s="5">
        <f t="shared" si="39"/>
        <v>4.47</v>
      </c>
      <c r="F268" s="6">
        <f t="shared" si="33"/>
        <v>4.5638699999999996</v>
      </c>
      <c r="G268" s="5">
        <f t="shared" si="34"/>
        <v>3.04</v>
      </c>
      <c r="H268" t="str">
        <f t="shared" si="35"/>
        <v>Ferme La Casè</v>
      </c>
      <c r="I268" t="str">
        <f t="shared" si="36"/>
        <v>Charcuterie</v>
      </c>
      <c r="J268" t="str">
        <f t="shared" si="37"/>
        <v>Saucisson aux cèpes</v>
      </c>
      <c r="K268" t="str">
        <f t="shared" si="38"/>
        <v>annulée</v>
      </c>
    </row>
    <row r="269" spans="1:11" x14ac:dyDescent="0.2">
      <c r="A269" t="s">
        <v>1181</v>
      </c>
      <c r="B269" s="14" t="s">
        <v>139</v>
      </c>
      <c r="C269" s="16">
        <v>4</v>
      </c>
      <c r="D269" s="5">
        <f t="shared" si="32"/>
        <v>48.64</v>
      </c>
      <c r="E269" s="5">
        <f t="shared" si="39"/>
        <v>194.56</v>
      </c>
      <c r="F269" s="6">
        <f t="shared" si="33"/>
        <v>233.47199999999998</v>
      </c>
      <c r="G269" s="5">
        <f t="shared" si="34"/>
        <v>135.28</v>
      </c>
      <c r="H269" t="str">
        <f t="shared" si="35"/>
        <v>Tango</v>
      </c>
      <c r="I269" t="str">
        <f t="shared" si="36"/>
        <v>Vêtements</v>
      </c>
      <c r="J269" t="str">
        <f t="shared" si="37"/>
        <v>Sandales</v>
      </c>
      <c r="K269" t="str">
        <f t="shared" si="38"/>
        <v>annulée</v>
      </c>
    </row>
    <row r="270" spans="1:11" x14ac:dyDescent="0.2">
      <c r="A270" t="s">
        <v>1181</v>
      </c>
      <c r="B270" s="14" t="s">
        <v>255</v>
      </c>
      <c r="C270" s="16">
        <v>3</v>
      </c>
      <c r="D270" s="5">
        <f t="shared" si="32"/>
        <v>35.700000000000003</v>
      </c>
      <c r="E270" s="5">
        <f t="shared" si="39"/>
        <v>107.10000000000001</v>
      </c>
      <c r="F270" s="6">
        <f t="shared" si="33"/>
        <v>112.9905</v>
      </c>
      <c r="G270" s="5">
        <f t="shared" si="34"/>
        <v>86.1</v>
      </c>
      <c r="H270" t="str">
        <f t="shared" si="35"/>
        <v>Chèvres d'Argonnes</v>
      </c>
      <c r="I270" t="str">
        <f t="shared" si="36"/>
        <v>Alimentaire</v>
      </c>
      <c r="J270" t="str">
        <f t="shared" si="37"/>
        <v>Fromage crémeux chèvre 1kg</v>
      </c>
      <c r="K270" t="str">
        <f t="shared" si="38"/>
        <v>annulée</v>
      </c>
    </row>
    <row r="271" spans="1:11" x14ac:dyDescent="0.2">
      <c r="A271" t="s">
        <v>1182</v>
      </c>
      <c r="B271" s="14" t="s">
        <v>125</v>
      </c>
      <c r="C271" s="16">
        <v>4</v>
      </c>
      <c r="D271" s="5">
        <f t="shared" si="32"/>
        <v>5.19</v>
      </c>
      <c r="E271" s="5">
        <f t="shared" si="39"/>
        <v>20.76</v>
      </c>
      <c r="F271" s="6">
        <f t="shared" si="33"/>
        <v>21.901800000000001</v>
      </c>
      <c r="G271" s="5">
        <f t="shared" si="34"/>
        <v>18.28</v>
      </c>
      <c r="H271" t="str">
        <f t="shared" si="35"/>
        <v>Champagne Fred et fils</v>
      </c>
      <c r="I271" t="str">
        <f t="shared" si="36"/>
        <v>Boisson</v>
      </c>
      <c r="J271" t="str">
        <f t="shared" si="37"/>
        <v>Bière blanche</v>
      </c>
      <c r="K271" t="str">
        <f t="shared" si="38"/>
        <v>en livraison</v>
      </c>
    </row>
    <row r="272" spans="1:11" x14ac:dyDescent="0.2">
      <c r="A272" t="s">
        <v>1182</v>
      </c>
      <c r="B272" s="14" t="s">
        <v>131</v>
      </c>
      <c r="C272" s="16">
        <v>5</v>
      </c>
      <c r="D272" s="5">
        <f t="shared" si="32"/>
        <v>20.86</v>
      </c>
      <c r="E272" s="5">
        <f t="shared" si="39"/>
        <v>104.3</v>
      </c>
      <c r="F272" s="6">
        <f t="shared" si="33"/>
        <v>114.73</v>
      </c>
      <c r="G272" s="5">
        <f t="shared" si="34"/>
        <v>83.149999999999991</v>
      </c>
      <c r="H272" t="str">
        <f t="shared" si="35"/>
        <v>La Ruche</v>
      </c>
      <c r="I272" t="str">
        <f t="shared" si="36"/>
        <v>Cosmétique Bio</v>
      </c>
      <c r="J272" t="str">
        <f t="shared" si="37"/>
        <v>Crème hydratant</v>
      </c>
      <c r="K272" t="str">
        <f t="shared" si="38"/>
        <v>en livraison</v>
      </c>
    </row>
    <row r="273" spans="1:11" x14ac:dyDescent="0.2">
      <c r="A273" t="s">
        <v>1182</v>
      </c>
      <c r="B273" s="14" t="s">
        <v>172</v>
      </c>
      <c r="C273" s="16">
        <v>4</v>
      </c>
      <c r="D273" s="5">
        <f t="shared" si="32"/>
        <v>8.39</v>
      </c>
      <c r="E273" s="5">
        <f t="shared" si="39"/>
        <v>33.56</v>
      </c>
      <c r="F273" s="6">
        <f t="shared" si="33"/>
        <v>34.264760000000003</v>
      </c>
      <c r="G273" s="5">
        <f t="shared" si="34"/>
        <v>19.239999999999998</v>
      </c>
      <c r="H273" t="str">
        <f t="shared" si="35"/>
        <v>Asinerie</v>
      </c>
      <c r="I273" t="str">
        <f t="shared" si="36"/>
        <v>Charcuterie</v>
      </c>
      <c r="J273" t="str">
        <f t="shared" si="37"/>
        <v>Saucisson sanglier</v>
      </c>
      <c r="K273" t="str">
        <f t="shared" si="38"/>
        <v>en livraison</v>
      </c>
    </row>
    <row r="274" spans="1:11" x14ac:dyDescent="0.2">
      <c r="A274" t="s">
        <v>1183</v>
      </c>
      <c r="B274" s="14" t="s">
        <v>139</v>
      </c>
      <c r="C274" s="16">
        <v>5</v>
      </c>
      <c r="D274" s="5">
        <f t="shared" si="32"/>
        <v>48.64</v>
      </c>
      <c r="E274" s="5">
        <f t="shared" si="39"/>
        <v>243.2</v>
      </c>
      <c r="F274" s="6">
        <f t="shared" si="33"/>
        <v>291.83999999999997</v>
      </c>
      <c r="G274" s="5">
        <f t="shared" si="34"/>
        <v>169.1</v>
      </c>
      <c r="H274" t="str">
        <f t="shared" si="35"/>
        <v>Tango</v>
      </c>
      <c r="I274" t="str">
        <f t="shared" si="36"/>
        <v>Vêtements</v>
      </c>
      <c r="J274" t="str">
        <f t="shared" si="37"/>
        <v>Sandales</v>
      </c>
      <c r="K274" t="str">
        <f t="shared" si="38"/>
        <v>en traitement</v>
      </c>
    </row>
    <row r="275" spans="1:11" x14ac:dyDescent="0.2">
      <c r="A275" t="s">
        <v>1183</v>
      </c>
      <c r="B275" s="14" t="s">
        <v>264</v>
      </c>
      <c r="C275" s="16">
        <v>4</v>
      </c>
      <c r="D275" s="5">
        <f t="shared" si="32"/>
        <v>17.8</v>
      </c>
      <c r="E275" s="5">
        <f t="shared" si="39"/>
        <v>71.2</v>
      </c>
      <c r="F275" s="6">
        <f t="shared" si="33"/>
        <v>75.116</v>
      </c>
      <c r="G275" s="5">
        <f t="shared" si="34"/>
        <v>60.8</v>
      </c>
      <c r="H275" t="str">
        <f t="shared" si="35"/>
        <v>Ferme Mad'In</v>
      </c>
      <c r="I275" t="str">
        <f t="shared" si="36"/>
        <v>Alimentaire</v>
      </c>
      <c r="J275" t="str">
        <f t="shared" si="37"/>
        <v>bûches chèvres 3x</v>
      </c>
      <c r="K275" t="str">
        <f t="shared" si="38"/>
        <v>en traitement</v>
      </c>
    </row>
    <row r="276" spans="1:11" x14ac:dyDescent="0.2">
      <c r="A276" t="s">
        <v>1184</v>
      </c>
      <c r="B276" s="14" t="s">
        <v>265</v>
      </c>
      <c r="C276" s="16">
        <v>3</v>
      </c>
      <c r="D276" s="5">
        <f t="shared" si="32"/>
        <v>39.799999999999997</v>
      </c>
      <c r="E276" s="5">
        <f t="shared" si="39"/>
        <v>119.39999999999999</v>
      </c>
      <c r="F276" s="6">
        <f t="shared" si="33"/>
        <v>121.90739999999998</v>
      </c>
      <c r="G276" s="5">
        <f t="shared" si="34"/>
        <v>97.5</v>
      </c>
      <c r="H276" t="str">
        <f t="shared" si="35"/>
        <v>Id &amp; Pat</v>
      </c>
      <c r="I276" t="str">
        <f t="shared" si="36"/>
        <v>Charcuterie</v>
      </c>
      <c r="J276" t="str">
        <f t="shared" si="37"/>
        <v>paté en croûte aux olives 1kg</v>
      </c>
      <c r="K276" t="str">
        <f t="shared" si="38"/>
        <v>en livraison</v>
      </c>
    </row>
    <row r="277" spans="1:11" x14ac:dyDescent="0.2">
      <c r="A277" t="s">
        <v>1184</v>
      </c>
      <c r="B277" s="14" t="s">
        <v>253</v>
      </c>
      <c r="C277" s="16">
        <v>4</v>
      </c>
      <c r="D277" s="5">
        <f t="shared" si="32"/>
        <v>7.87</v>
      </c>
      <c r="E277" s="5">
        <f t="shared" si="39"/>
        <v>31.48</v>
      </c>
      <c r="F277" s="6">
        <f t="shared" si="33"/>
        <v>33.211399999999998</v>
      </c>
      <c r="G277" s="5">
        <f t="shared" si="34"/>
        <v>25.4</v>
      </c>
      <c r="H277" t="str">
        <f t="shared" si="35"/>
        <v>Beloy</v>
      </c>
      <c r="I277" t="str">
        <f t="shared" si="36"/>
        <v>Alimentaire</v>
      </c>
      <c r="J277" t="str">
        <f t="shared" si="37"/>
        <v>jus pomme 33cl x 6</v>
      </c>
      <c r="K277" t="str">
        <f t="shared" si="38"/>
        <v>en livraison</v>
      </c>
    </row>
    <row r="278" spans="1:11" x14ac:dyDescent="0.2">
      <c r="A278" t="s">
        <v>1185</v>
      </c>
      <c r="B278" s="14" t="s">
        <v>132</v>
      </c>
      <c r="C278" s="16">
        <v>3</v>
      </c>
      <c r="D278" s="5">
        <f t="shared" si="32"/>
        <v>41.31</v>
      </c>
      <c r="E278" s="5">
        <f t="shared" si="39"/>
        <v>123.93</v>
      </c>
      <c r="F278" s="6">
        <f t="shared" si="33"/>
        <v>148.71600000000001</v>
      </c>
      <c r="G278" s="5">
        <f t="shared" si="34"/>
        <v>68.88</v>
      </c>
      <c r="H278" t="str">
        <f t="shared" si="35"/>
        <v>Ferme La Casè</v>
      </c>
      <c r="I278" t="str">
        <f t="shared" si="36"/>
        <v xml:space="preserve">Bijoux </v>
      </c>
      <c r="J278" t="str">
        <f t="shared" si="37"/>
        <v>Bracelet</v>
      </c>
      <c r="K278" t="str">
        <f t="shared" si="38"/>
        <v>en traitement</v>
      </c>
    </row>
    <row r="279" spans="1:11" x14ac:dyDescent="0.2">
      <c r="A279" t="s">
        <v>1185</v>
      </c>
      <c r="B279" s="14" t="s">
        <v>251</v>
      </c>
      <c r="C279" s="16">
        <v>2</v>
      </c>
      <c r="D279" s="5">
        <f t="shared" si="32"/>
        <v>29.8</v>
      </c>
      <c r="E279" s="5">
        <f t="shared" si="39"/>
        <v>59.6</v>
      </c>
      <c r="F279" s="6">
        <f t="shared" si="33"/>
        <v>60.851599999999998</v>
      </c>
      <c r="G279" s="5">
        <f t="shared" si="34"/>
        <v>40.5</v>
      </c>
      <c r="H279" t="str">
        <f t="shared" si="35"/>
        <v>A pas de canard</v>
      </c>
      <c r="I279" t="str">
        <f t="shared" si="36"/>
        <v>Charcuterie</v>
      </c>
      <c r="J279" t="str">
        <f t="shared" si="37"/>
        <v>Bloc fois gras</v>
      </c>
      <c r="K279" t="str">
        <f t="shared" si="38"/>
        <v>en traitement</v>
      </c>
    </row>
    <row r="280" spans="1:11" x14ac:dyDescent="0.2">
      <c r="A280" t="s">
        <v>1185</v>
      </c>
      <c r="B280" s="14" t="s">
        <v>146</v>
      </c>
      <c r="C280" s="16">
        <v>4</v>
      </c>
      <c r="D280" s="5">
        <f t="shared" si="32"/>
        <v>6.17</v>
      </c>
      <c r="E280" s="5">
        <f t="shared" si="39"/>
        <v>24.68</v>
      </c>
      <c r="F280" s="6">
        <f t="shared" si="33"/>
        <v>26.037399999999998</v>
      </c>
      <c r="G280" s="5">
        <f t="shared" si="34"/>
        <v>17.12</v>
      </c>
      <c r="H280" t="str">
        <f t="shared" si="35"/>
        <v>Brasserie TDC</v>
      </c>
      <c r="I280" t="str">
        <f t="shared" si="36"/>
        <v>Boisson</v>
      </c>
      <c r="J280" t="str">
        <f t="shared" si="37"/>
        <v>Bière brune</v>
      </c>
      <c r="K280" t="str">
        <f t="shared" si="38"/>
        <v>en traitement</v>
      </c>
    </row>
    <row r="281" spans="1:11" x14ac:dyDescent="0.2">
      <c r="A281" t="s">
        <v>1185</v>
      </c>
      <c r="B281" s="14" t="s">
        <v>261</v>
      </c>
      <c r="C281" s="16">
        <v>1</v>
      </c>
      <c r="D281" s="5">
        <f t="shared" si="32"/>
        <v>5.3</v>
      </c>
      <c r="E281" s="5">
        <f t="shared" si="39"/>
        <v>5.3</v>
      </c>
      <c r="F281" s="6">
        <f t="shared" si="33"/>
        <v>5.5914999999999999</v>
      </c>
      <c r="G281" s="5">
        <f t="shared" si="34"/>
        <v>4.25</v>
      </c>
      <c r="H281" t="str">
        <f t="shared" si="35"/>
        <v>Beloy</v>
      </c>
      <c r="I281" t="str">
        <f t="shared" si="36"/>
        <v>Alimentaire</v>
      </c>
      <c r="J281" t="str">
        <f t="shared" si="37"/>
        <v>confiture pomme 250gr</v>
      </c>
      <c r="K281" t="str">
        <f t="shared" si="38"/>
        <v>en traitement</v>
      </c>
    </row>
    <row r="282" spans="1:11" x14ac:dyDescent="0.2">
      <c r="A282" t="s">
        <v>1185</v>
      </c>
      <c r="B282" s="14" t="s">
        <v>159</v>
      </c>
      <c r="C282" s="16">
        <v>3</v>
      </c>
      <c r="D282" s="5">
        <f t="shared" si="32"/>
        <v>4.63</v>
      </c>
      <c r="E282" s="5">
        <f t="shared" si="39"/>
        <v>13.89</v>
      </c>
      <c r="F282" s="6">
        <f t="shared" si="33"/>
        <v>14.65395</v>
      </c>
      <c r="G282" s="5">
        <f t="shared" si="34"/>
        <v>10.83</v>
      </c>
      <c r="H282" t="str">
        <f t="shared" si="35"/>
        <v>Champagne Mondom</v>
      </c>
      <c r="I282" t="str">
        <f t="shared" si="36"/>
        <v>Boisson</v>
      </c>
      <c r="J282" t="str">
        <f t="shared" si="37"/>
        <v>Bière aromatisée</v>
      </c>
      <c r="K282" t="str">
        <f t="shared" si="38"/>
        <v>en traitement</v>
      </c>
    </row>
    <row r="283" spans="1:11" x14ac:dyDescent="0.2">
      <c r="A283" t="s">
        <v>1186</v>
      </c>
      <c r="B283" s="14" t="s">
        <v>145</v>
      </c>
      <c r="C283" s="16">
        <v>3</v>
      </c>
      <c r="D283" s="5">
        <f t="shared" si="32"/>
        <v>55.91</v>
      </c>
      <c r="E283" s="5">
        <f t="shared" si="39"/>
        <v>167.73</v>
      </c>
      <c r="F283" s="6">
        <f t="shared" si="33"/>
        <v>201.27599999999998</v>
      </c>
      <c r="G283" s="5">
        <f t="shared" si="34"/>
        <v>93.87</v>
      </c>
      <c r="H283" t="str">
        <f t="shared" si="35"/>
        <v>Champagne Fred et fils</v>
      </c>
      <c r="I283" t="str">
        <f t="shared" si="36"/>
        <v>décoration</v>
      </c>
      <c r="J283" t="str">
        <f t="shared" si="37"/>
        <v xml:space="preserve">Bibelot </v>
      </c>
      <c r="K283" t="str">
        <f t="shared" si="38"/>
        <v>en traitement</v>
      </c>
    </row>
    <row r="284" spans="1:11" x14ac:dyDescent="0.2">
      <c r="A284" t="s">
        <v>1187</v>
      </c>
      <c r="B284" s="14" t="s">
        <v>176</v>
      </c>
      <c r="C284" s="16">
        <v>4</v>
      </c>
      <c r="D284" s="5">
        <f t="shared" si="32"/>
        <v>3.54</v>
      </c>
      <c r="E284" s="5">
        <f t="shared" si="39"/>
        <v>14.16</v>
      </c>
      <c r="F284" s="6">
        <f t="shared" si="33"/>
        <v>14.938799999999999</v>
      </c>
      <c r="G284" s="5">
        <f t="shared" si="34"/>
        <v>8.48</v>
      </c>
      <c r="H284" t="str">
        <f t="shared" si="35"/>
        <v>Ferme La Casè</v>
      </c>
      <c r="I284" t="str">
        <f t="shared" si="36"/>
        <v>Boisson</v>
      </c>
      <c r="J284" t="str">
        <f t="shared" si="37"/>
        <v>Bière ambrée</v>
      </c>
      <c r="K284" t="str">
        <f t="shared" si="38"/>
        <v>en livraison</v>
      </c>
    </row>
    <row r="285" spans="1:11" x14ac:dyDescent="0.2">
      <c r="A285" t="s">
        <v>1187</v>
      </c>
      <c r="B285" s="14" t="s">
        <v>174</v>
      </c>
      <c r="C285" s="16">
        <v>3</v>
      </c>
      <c r="D285" s="5">
        <f t="shared" si="32"/>
        <v>47.14</v>
      </c>
      <c r="E285" s="5">
        <f t="shared" si="39"/>
        <v>141.42000000000002</v>
      </c>
      <c r="F285" s="6">
        <f t="shared" si="33"/>
        <v>169.70400000000001</v>
      </c>
      <c r="G285" s="5">
        <f t="shared" si="34"/>
        <v>82.11</v>
      </c>
      <c r="H285" t="str">
        <f t="shared" si="35"/>
        <v>Cuir &amp; co</v>
      </c>
      <c r="I285" t="str">
        <f t="shared" si="36"/>
        <v>Vêtements</v>
      </c>
      <c r="J285" t="str">
        <f t="shared" si="37"/>
        <v>Jeans</v>
      </c>
      <c r="K285" t="str">
        <f t="shared" si="38"/>
        <v>en livraison</v>
      </c>
    </row>
    <row r="286" spans="1:11" x14ac:dyDescent="0.2">
      <c r="A286" t="s">
        <v>1188</v>
      </c>
      <c r="B286" s="14" t="s">
        <v>149</v>
      </c>
      <c r="C286" s="16">
        <v>2</v>
      </c>
      <c r="D286" s="5">
        <f t="shared" si="32"/>
        <v>64.430000000000007</v>
      </c>
      <c r="E286" s="5">
        <f t="shared" si="39"/>
        <v>128.86000000000001</v>
      </c>
      <c r="F286" s="6">
        <f t="shared" si="33"/>
        <v>154.63200000000001</v>
      </c>
      <c r="G286" s="5">
        <f t="shared" si="34"/>
        <v>93.84</v>
      </c>
      <c r="H286" t="str">
        <f t="shared" si="35"/>
        <v>Cuir &amp; co</v>
      </c>
      <c r="I286" t="str">
        <f t="shared" si="36"/>
        <v>Vêtements</v>
      </c>
      <c r="J286" t="str">
        <f t="shared" si="37"/>
        <v>Chemise coton</v>
      </c>
      <c r="K286" t="str">
        <f t="shared" si="38"/>
        <v>en traitement</v>
      </c>
    </row>
    <row r="287" spans="1:11" x14ac:dyDescent="0.2">
      <c r="A287" t="s">
        <v>1188</v>
      </c>
      <c r="B287" s="14" t="s">
        <v>246</v>
      </c>
      <c r="C287" s="16">
        <v>5</v>
      </c>
      <c r="D287" s="5">
        <f t="shared" si="32"/>
        <v>6.1</v>
      </c>
      <c r="E287" s="5">
        <f t="shared" si="39"/>
        <v>30.5</v>
      </c>
      <c r="F287" s="6">
        <f t="shared" si="33"/>
        <v>33.550000000000004</v>
      </c>
      <c r="G287" s="5">
        <f t="shared" si="34"/>
        <v>20.5</v>
      </c>
      <c r="H287" t="str">
        <f t="shared" si="35"/>
        <v>Mains sages</v>
      </c>
      <c r="I287" t="str">
        <f t="shared" si="36"/>
        <v>Cosmétique Bio</v>
      </c>
      <c r="J287" t="str">
        <f t="shared" si="37"/>
        <v>savons au lait d'anesse</v>
      </c>
      <c r="K287" t="str">
        <f t="shared" si="38"/>
        <v>en traitement</v>
      </c>
    </row>
    <row r="288" spans="1:11" x14ac:dyDescent="0.2">
      <c r="A288" t="s">
        <v>1188</v>
      </c>
      <c r="B288" s="14" t="s">
        <v>243</v>
      </c>
      <c r="C288" s="16">
        <v>1</v>
      </c>
      <c r="D288" s="5">
        <f t="shared" si="32"/>
        <v>12.5</v>
      </c>
      <c r="E288" s="5">
        <f t="shared" si="39"/>
        <v>12.5</v>
      </c>
      <c r="F288" s="6">
        <f t="shared" si="33"/>
        <v>12.762499999999999</v>
      </c>
      <c r="G288" s="5">
        <f t="shared" si="34"/>
        <v>5.9</v>
      </c>
      <c r="H288" t="str">
        <f t="shared" si="35"/>
        <v>A pas de canard</v>
      </c>
      <c r="I288" t="str">
        <f t="shared" si="36"/>
        <v>Charcuterie</v>
      </c>
      <c r="J288" t="str">
        <f t="shared" si="37"/>
        <v>Maigret canard sec</v>
      </c>
      <c r="K288" t="str">
        <f t="shared" si="38"/>
        <v>en traitement</v>
      </c>
    </row>
    <row r="289" spans="1:11" x14ac:dyDescent="0.2">
      <c r="A289" t="s">
        <v>1189</v>
      </c>
      <c r="B289" s="14" t="s">
        <v>254</v>
      </c>
      <c r="C289" s="16">
        <v>2</v>
      </c>
      <c r="D289" s="5">
        <f t="shared" si="32"/>
        <v>22.9</v>
      </c>
      <c r="E289" s="5">
        <f t="shared" si="39"/>
        <v>45.8</v>
      </c>
      <c r="F289" s="6">
        <f t="shared" si="33"/>
        <v>50.38</v>
      </c>
      <c r="G289" s="5">
        <f t="shared" si="34"/>
        <v>31.8</v>
      </c>
      <c r="H289" t="str">
        <f t="shared" si="35"/>
        <v>Mains sages</v>
      </c>
      <c r="I289" t="str">
        <f t="shared" si="36"/>
        <v>Cosmétique Bio</v>
      </c>
      <c r="J289" t="str">
        <f t="shared" si="37"/>
        <v>lait au corps au lait d'amande</v>
      </c>
      <c r="K289" t="str">
        <f t="shared" si="38"/>
        <v>en livraison</v>
      </c>
    </row>
    <row r="290" spans="1:11" x14ac:dyDescent="0.2">
      <c r="A290" t="s">
        <v>1190</v>
      </c>
      <c r="B290" s="14" t="s">
        <v>267</v>
      </c>
      <c r="C290" s="16">
        <v>3</v>
      </c>
      <c r="D290" s="5">
        <f t="shared" si="32"/>
        <v>59.5</v>
      </c>
      <c r="E290" s="5">
        <f t="shared" si="39"/>
        <v>178.5</v>
      </c>
      <c r="F290" s="6">
        <f t="shared" si="33"/>
        <v>188.3175</v>
      </c>
      <c r="G290" s="5">
        <f t="shared" si="34"/>
        <v>135</v>
      </c>
      <c r="H290" t="str">
        <f t="shared" si="35"/>
        <v>Vino Degust</v>
      </c>
      <c r="I290" t="str">
        <f t="shared" si="36"/>
        <v>Boisson</v>
      </c>
      <c r="J290" t="str">
        <f t="shared" si="37"/>
        <v>Champagne millesime 2020</v>
      </c>
      <c r="K290" t="str">
        <f t="shared" si="38"/>
        <v>livrée</v>
      </c>
    </row>
    <row r="291" spans="1:11" x14ac:dyDescent="0.2">
      <c r="A291" t="s">
        <v>1190</v>
      </c>
      <c r="B291" s="14" t="s">
        <v>132</v>
      </c>
      <c r="C291" s="16">
        <v>5</v>
      </c>
      <c r="D291" s="5">
        <f t="shared" si="32"/>
        <v>41.31</v>
      </c>
      <c r="E291" s="5">
        <f t="shared" si="39"/>
        <v>206.55</v>
      </c>
      <c r="F291" s="6">
        <f t="shared" si="33"/>
        <v>247.86</v>
      </c>
      <c r="G291" s="5">
        <f t="shared" si="34"/>
        <v>114.80000000000001</v>
      </c>
      <c r="H291" t="str">
        <f t="shared" si="35"/>
        <v>Ferme La Casè</v>
      </c>
      <c r="I291" t="str">
        <f t="shared" si="36"/>
        <v xml:space="preserve">Bijoux </v>
      </c>
      <c r="J291" t="str">
        <f t="shared" si="37"/>
        <v>Bracelet</v>
      </c>
      <c r="K291" t="str">
        <f t="shared" si="38"/>
        <v>livrée</v>
      </c>
    </row>
    <row r="292" spans="1:11" x14ac:dyDescent="0.2">
      <c r="A292" t="s">
        <v>1191</v>
      </c>
      <c r="B292" s="14" t="s">
        <v>191</v>
      </c>
      <c r="C292" s="16">
        <v>4</v>
      </c>
      <c r="D292" s="5">
        <f t="shared" si="32"/>
        <v>32.26</v>
      </c>
      <c r="E292" s="5">
        <f t="shared" si="39"/>
        <v>129.04</v>
      </c>
      <c r="F292" s="6">
        <f t="shared" si="33"/>
        <v>154.84799999999998</v>
      </c>
      <c r="G292" s="5">
        <f t="shared" si="34"/>
        <v>72.64</v>
      </c>
      <c r="H292" t="str">
        <f t="shared" si="35"/>
        <v>La Folie</v>
      </c>
      <c r="I292" t="str">
        <f t="shared" si="36"/>
        <v>Vêtements</v>
      </c>
      <c r="J292" t="str">
        <f t="shared" si="37"/>
        <v>Lot short enfant</v>
      </c>
      <c r="K292" t="str">
        <f t="shared" si="38"/>
        <v>annulée</v>
      </c>
    </row>
    <row r="293" spans="1:11" x14ac:dyDescent="0.2">
      <c r="A293" t="s">
        <v>1191</v>
      </c>
      <c r="B293" s="14" t="s">
        <v>150</v>
      </c>
      <c r="C293" s="16">
        <v>2</v>
      </c>
      <c r="D293" s="5">
        <f t="shared" si="32"/>
        <v>59.95</v>
      </c>
      <c r="E293" s="5">
        <f t="shared" si="39"/>
        <v>119.9</v>
      </c>
      <c r="F293" s="6">
        <f t="shared" si="33"/>
        <v>126.4945</v>
      </c>
      <c r="G293" s="5">
        <f t="shared" si="34"/>
        <v>93.28</v>
      </c>
      <c r="H293" t="str">
        <f t="shared" si="35"/>
        <v>Bouquine</v>
      </c>
      <c r="I293" t="str">
        <f t="shared" si="36"/>
        <v>Boisson</v>
      </c>
      <c r="J293" t="str">
        <f t="shared" si="37"/>
        <v>Champagne blanc des blancs</v>
      </c>
      <c r="K293" t="str">
        <f t="shared" si="38"/>
        <v>annulée</v>
      </c>
    </row>
    <row r="294" spans="1:11" x14ac:dyDescent="0.2">
      <c r="A294" t="s">
        <v>1191</v>
      </c>
      <c r="B294" s="14" t="s">
        <v>157</v>
      </c>
      <c r="C294" s="16">
        <v>4</v>
      </c>
      <c r="D294" s="5">
        <f t="shared" si="32"/>
        <v>5.32</v>
      </c>
      <c r="E294" s="5">
        <f t="shared" si="39"/>
        <v>21.28</v>
      </c>
      <c r="F294" s="6">
        <f t="shared" si="33"/>
        <v>22.450399999999998</v>
      </c>
      <c r="G294" s="5">
        <f t="shared" si="34"/>
        <v>13.84</v>
      </c>
      <c r="H294" t="str">
        <f t="shared" si="35"/>
        <v>Champagne Fred et fils</v>
      </c>
      <c r="I294" t="str">
        <f t="shared" si="36"/>
        <v>Boisson</v>
      </c>
      <c r="J294" t="str">
        <f t="shared" si="37"/>
        <v>Bière blonde</v>
      </c>
      <c r="K294" t="str">
        <f t="shared" si="38"/>
        <v>annulée</v>
      </c>
    </row>
    <row r="295" spans="1:11" x14ac:dyDescent="0.2">
      <c r="A295" t="s">
        <v>1191</v>
      </c>
      <c r="B295" s="14" t="s">
        <v>173</v>
      </c>
      <c r="C295" s="16">
        <v>1</v>
      </c>
      <c r="D295" s="5">
        <f t="shared" si="32"/>
        <v>34.25</v>
      </c>
      <c r="E295" s="5">
        <f t="shared" si="39"/>
        <v>34.25</v>
      </c>
      <c r="F295" s="6">
        <f t="shared" si="33"/>
        <v>41.1</v>
      </c>
      <c r="G295" s="5">
        <f t="shared" si="34"/>
        <v>23.39</v>
      </c>
      <c r="H295" t="str">
        <f t="shared" si="35"/>
        <v>Friperie</v>
      </c>
      <c r="I295" t="str">
        <f t="shared" si="36"/>
        <v>Vêtements</v>
      </c>
      <c r="J295" t="str">
        <f t="shared" si="37"/>
        <v>Jupe longue</v>
      </c>
      <c r="K295" t="str">
        <f t="shared" si="38"/>
        <v>annulée</v>
      </c>
    </row>
    <row r="296" spans="1:11" x14ac:dyDescent="0.2">
      <c r="A296" t="s">
        <v>1191</v>
      </c>
      <c r="B296" s="14" t="s">
        <v>179</v>
      </c>
      <c r="C296" s="16">
        <v>4</v>
      </c>
      <c r="D296" s="5">
        <f t="shared" si="32"/>
        <v>4.47</v>
      </c>
      <c r="E296" s="5">
        <f t="shared" si="39"/>
        <v>17.88</v>
      </c>
      <c r="F296" s="6">
        <f t="shared" si="33"/>
        <v>18.255479999999999</v>
      </c>
      <c r="G296" s="5">
        <f t="shared" si="34"/>
        <v>12.16</v>
      </c>
      <c r="H296" t="str">
        <f t="shared" si="35"/>
        <v>Ferme La Casè</v>
      </c>
      <c r="I296" t="str">
        <f t="shared" si="36"/>
        <v>Charcuterie</v>
      </c>
      <c r="J296" t="str">
        <f t="shared" si="37"/>
        <v>Saucisson aux cèpes</v>
      </c>
      <c r="K296" t="str">
        <f t="shared" si="38"/>
        <v>annulée</v>
      </c>
    </row>
    <row r="297" spans="1:11" x14ac:dyDescent="0.2">
      <c r="A297" t="s">
        <v>1192</v>
      </c>
      <c r="B297" s="14" t="s">
        <v>176</v>
      </c>
      <c r="C297" s="16">
        <v>1</v>
      </c>
      <c r="D297" s="5">
        <f t="shared" si="32"/>
        <v>3.54</v>
      </c>
      <c r="E297" s="5">
        <f t="shared" si="39"/>
        <v>3.54</v>
      </c>
      <c r="F297" s="6">
        <f t="shared" si="33"/>
        <v>3.7346999999999997</v>
      </c>
      <c r="G297" s="5">
        <f t="shared" si="34"/>
        <v>2.12</v>
      </c>
      <c r="H297" t="str">
        <f t="shared" si="35"/>
        <v>Ferme La Casè</v>
      </c>
      <c r="I297" t="str">
        <f t="shared" si="36"/>
        <v>Boisson</v>
      </c>
      <c r="J297" t="str">
        <f t="shared" si="37"/>
        <v>Bière ambrée</v>
      </c>
      <c r="K297" t="str">
        <f t="shared" si="38"/>
        <v>livrée</v>
      </c>
    </row>
    <row r="298" spans="1:11" x14ac:dyDescent="0.2">
      <c r="A298" t="s">
        <v>1192</v>
      </c>
      <c r="B298" s="14" t="s">
        <v>243</v>
      </c>
      <c r="C298" s="16">
        <v>1</v>
      </c>
      <c r="D298" s="5">
        <f t="shared" si="32"/>
        <v>12.5</v>
      </c>
      <c r="E298" s="5">
        <f t="shared" si="39"/>
        <v>12.5</v>
      </c>
      <c r="F298" s="6">
        <f t="shared" si="33"/>
        <v>12.762499999999999</v>
      </c>
      <c r="G298" s="5">
        <f t="shared" si="34"/>
        <v>5.9</v>
      </c>
      <c r="H298" t="str">
        <f t="shared" si="35"/>
        <v>A pas de canard</v>
      </c>
      <c r="I298" t="str">
        <f t="shared" si="36"/>
        <v>Charcuterie</v>
      </c>
      <c r="J298" t="str">
        <f t="shared" si="37"/>
        <v>Maigret canard sec</v>
      </c>
      <c r="K298" t="str">
        <f t="shared" si="38"/>
        <v>livrée</v>
      </c>
    </row>
    <row r="299" spans="1:11" x14ac:dyDescent="0.2">
      <c r="A299" t="s">
        <v>1192</v>
      </c>
      <c r="B299" s="14" t="s">
        <v>249</v>
      </c>
      <c r="C299" s="16">
        <v>2</v>
      </c>
      <c r="D299" s="5">
        <f t="shared" si="32"/>
        <v>8</v>
      </c>
      <c r="E299" s="5">
        <f t="shared" si="39"/>
        <v>16</v>
      </c>
      <c r="F299" s="6">
        <f t="shared" si="33"/>
        <v>16.335999999999999</v>
      </c>
      <c r="G299" s="5">
        <f t="shared" si="34"/>
        <v>14</v>
      </c>
      <c r="H299" t="str">
        <f t="shared" si="35"/>
        <v>Id &amp; Pat</v>
      </c>
      <c r="I299" t="str">
        <f t="shared" si="36"/>
        <v>Charcuterie</v>
      </c>
      <c r="J299" t="str">
        <f t="shared" si="37"/>
        <v>paté en croûte 2/3 pers</v>
      </c>
      <c r="K299" t="str">
        <f t="shared" si="38"/>
        <v>livrée</v>
      </c>
    </row>
    <row r="300" spans="1:11" x14ac:dyDescent="0.2">
      <c r="A300" t="s">
        <v>1193</v>
      </c>
      <c r="B300" s="14" t="s">
        <v>139</v>
      </c>
      <c r="C300" s="16">
        <v>4</v>
      </c>
      <c r="D300" s="5">
        <f t="shared" si="32"/>
        <v>48.64</v>
      </c>
      <c r="E300" s="5">
        <f t="shared" si="39"/>
        <v>194.56</v>
      </c>
      <c r="F300" s="6">
        <f t="shared" si="33"/>
        <v>233.47199999999998</v>
      </c>
      <c r="G300" s="5">
        <f t="shared" si="34"/>
        <v>135.28</v>
      </c>
      <c r="H300" t="str">
        <f t="shared" si="35"/>
        <v>Tango</v>
      </c>
      <c r="I300" t="str">
        <f t="shared" si="36"/>
        <v>Vêtements</v>
      </c>
      <c r="J300" t="str">
        <f t="shared" si="37"/>
        <v>Sandales</v>
      </c>
      <c r="K300" t="str">
        <f t="shared" si="38"/>
        <v>en traitement</v>
      </c>
    </row>
    <row r="301" spans="1:11" x14ac:dyDescent="0.2">
      <c r="A301" t="s">
        <v>1193</v>
      </c>
      <c r="B301" s="14" t="s">
        <v>143</v>
      </c>
      <c r="C301" s="16">
        <v>1</v>
      </c>
      <c r="D301" s="5">
        <f t="shared" si="32"/>
        <v>3.5</v>
      </c>
      <c r="E301" s="5">
        <f t="shared" si="39"/>
        <v>3.5</v>
      </c>
      <c r="F301" s="6">
        <f t="shared" si="33"/>
        <v>3.6924999999999999</v>
      </c>
      <c r="G301" s="5">
        <f t="shared" si="34"/>
        <v>3.18</v>
      </c>
      <c r="H301" t="str">
        <f t="shared" si="35"/>
        <v>La Ruche</v>
      </c>
      <c r="I301" t="str">
        <f t="shared" si="36"/>
        <v>Boisson</v>
      </c>
      <c r="J301" t="str">
        <f t="shared" si="37"/>
        <v>Bière ambrée</v>
      </c>
      <c r="K301" t="str">
        <f t="shared" si="38"/>
        <v>en traitement</v>
      </c>
    </row>
    <row r="302" spans="1:11" x14ac:dyDescent="0.2">
      <c r="A302" t="s">
        <v>1193</v>
      </c>
      <c r="B302" s="14" t="s">
        <v>126</v>
      </c>
      <c r="C302" s="16">
        <v>4</v>
      </c>
      <c r="D302" s="5">
        <f t="shared" si="32"/>
        <v>49.57</v>
      </c>
      <c r="E302" s="5">
        <f t="shared" si="39"/>
        <v>198.28</v>
      </c>
      <c r="F302" s="6">
        <f t="shared" si="33"/>
        <v>237.93599999999998</v>
      </c>
      <c r="G302" s="5">
        <f t="shared" si="34"/>
        <v>136.08000000000001</v>
      </c>
      <c r="H302" t="str">
        <f t="shared" si="35"/>
        <v>ADC</v>
      </c>
      <c r="I302" t="str">
        <f t="shared" si="36"/>
        <v xml:space="preserve">Bijoux </v>
      </c>
      <c r="J302" t="str">
        <f t="shared" si="37"/>
        <v xml:space="preserve">Pendentif  </v>
      </c>
      <c r="K302" t="str">
        <f t="shared" si="38"/>
        <v>en traitement</v>
      </c>
    </row>
    <row r="303" spans="1:11" x14ac:dyDescent="0.2">
      <c r="A303" t="s">
        <v>1194</v>
      </c>
      <c r="B303" s="14" t="s">
        <v>251</v>
      </c>
      <c r="C303" s="16">
        <v>2</v>
      </c>
      <c r="D303" s="5">
        <f t="shared" si="32"/>
        <v>29.8</v>
      </c>
      <c r="E303" s="5">
        <f t="shared" si="39"/>
        <v>59.6</v>
      </c>
      <c r="F303" s="6">
        <f t="shared" si="33"/>
        <v>60.851599999999998</v>
      </c>
      <c r="G303" s="5">
        <f t="shared" si="34"/>
        <v>40.5</v>
      </c>
      <c r="H303" t="str">
        <f t="shared" si="35"/>
        <v>A pas de canard</v>
      </c>
      <c r="I303" t="str">
        <f t="shared" si="36"/>
        <v>Charcuterie</v>
      </c>
      <c r="J303" t="str">
        <f t="shared" si="37"/>
        <v>Bloc fois gras</v>
      </c>
      <c r="K303" t="str">
        <f t="shared" si="38"/>
        <v>en traitement</v>
      </c>
    </row>
    <row r="304" spans="1:11" x14ac:dyDescent="0.2">
      <c r="A304" t="s">
        <v>1194</v>
      </c>
      <c r="B304" s="14" t="s">
        <v>125</v>
      </c>
      <c r="C304" s="16">
        <v>3</v>
      </c>
      <c r="D304" s="5">
        <f t="shared" si="32"/>
        <v>5.19</v>
      </c>
      <c r="E304" s="5">
        <f t="shared" si="39"/>
        <v>15.57</v>
      </c>
      <c r="F304" s="6">
        <f t="shared" si="33"/>
        <v>16.426349999999999</v>
      </c>
      <c r="G304" s="5">
        <f t="shared" si="34"/>
        <v>13.71</v>
      </c>
      <c r="H304" t="str">
        <f t="shared" si="35"/>
        <v>Champagne Fred et fils</v>
      </c>
      <c r="I304" t="str">
        <f t="shared" si="36"/>
        <v>Boisson</v>
      </c>
      <c r="J304" t="str">
        <f t="shared" si="37"/>
        <v>Bière blanche</v>
      </c>
      <c r="K304" t="str">
        <f t="shared" si="38"/>
        <v>en traitement</v>
      </c>
    </row>
    <row r="305" spans="1:11" x14ac:dyDescent="0.2">
      <c r="A305" t="s">
        <v>1194</v>
      </c>
      <c r="B305" s="14" t="s">
        <v>170</v>
      </c>
      <c r="C305" s="16">
        <v>1</v>
      </c>
      <c r="D305" s="5">
        <f t="shared" si="32"/>
        <v>14.13</v>
      </c>
      <c r="E305" s="5">
        <f t="shared" si="39"/>
        <v>14.13</v>
      </c>
      <c r="F305" s="6">
        <f t="shared" si="33"/>
        <v>16.956</v>
      </c>
      <c r="G305" s="5">
        <f t="shared" si="34"/>
        <v>12.64</v>
      </c>
      <c r="H305" t="str">
        <f t="shared" si="35"/>
        <v xml:space="preserve">Rose artisan </v>
      </c>
      <c r="I305" t="str">
        <f t="shared" si="36"/>
        <v xml:space="preserve">Bijoux </v>
      </c>
      <c r="J305" t="str">
        <f t="shared" si="37"/>
        <v xml:space="preserve">Pendentif  </v>
      </c>
      <c r="K305" t="str">
        <f t="shared" si="38"/>
        <v>en traitement</v>
      </c>
    </row>
    <row r="306" spans="1:11" x14ac:dyDescent="0.2">
      <c r="A306" t="s">
        <v>1194</v>
      </c>
      <c r="B306" s="14" t="s">
        <v>139</v>
      </c>
      <c r="C306" s="16">
        <v>5</v>
      </c>
      <c r="D306" s="5">
        <f t="shared" si="32"/>
        <v>48.64</v>
      </c>
      <c r="E306" s="5">
        <f t="shared" si="39"/>
        <v>243.2</v>
      </c>
      <c r="F306" s="6">
        <f t="shared" si="33"/>
        <v>291.83999999999997</v>
      </c>
      <c r="G306" s="5">
        <f t="shared" si="34"/>
        <v>169.1</v>
      </c>
      <c r="H306" t="str">
        <f t="shared" si="35"/>
        <v>Tango</v>
      </c>
      <c r="I306" t="str">
        <f t="shared" si="36"/>
        <v>Vêtements</v>
      </c>
      <c r="J306" t="str">
        <f t="shared" si="37"/>
        <v>Sandales</v>
      </c>
      <c r="K306" t="str">
        <f t="shared" si="38"/>
        <v>en traitement</v>
      </c>
    </row>
    <row r="307" spans="1:11" x14ac:dyDescent="0.2">
      <c r="A307" t="s">
        <v>1195</v>
      </c>
      <c r="B307" s="14" t="s">
        <v>249</v>
      </c>
      <c r="C307" s="16">
        <v>1</v>
      </c>
      <c r="D307" s="5">
        <f t="shared" si="32"/>
        <v>8</v>
      </c>
      <c r="E307" s="5">
        <f t="shared" si="39"/>
        <v>8</v>
      </c>
      <c r="F307" s="6">
        <f t="shared" si="33"/>
        <v>8.1679999999999993</v>
      </c>
      <c r="G307" s="5">
        <f t="shared" si="34"/>
        <v>7</v>
      </c>
      <c r="H307" t="str">
        <f t="shared" si="35"/>
        <v>Id &amp; Pat</v>
      </c>
      <c r="I307" t="str">
        <f t="shared" si="36"/>
        <v>Charcuterie</v>
      </c>
      <c r="J307" t="str">
        <f t="shared" si="37"/>
        <v>paté en croûte 2/3 pers</v>
      </c>
      <c r="K307" t="str">
        <f t="shared" si="38"/>
        <v>annulée</v>
      </c>
    </row>
    <row r="308" spans="1:11" x14ac:dyDescent="0.2">
      <c r="A308" t="s">
        <v>1196</v>
      </c>
      <c r="B308" s="14" t="s">
        <v>262</v>
      </c>
      <c r="C308" s="16">
        <v>4</v>
      </c>
      <c r="D308" s="5">
        <f t="shared" si="32"/>
        <v>21</v>
      </c>
      <c r="E308" s="5">
        <f t="shared" si="39"/>
        <v>84</v>
      </c>
      <c r="F308" s="6">
        <f t="shared" si="33"/>
        <v>92.4</v>
      </c>
      <c r="G308" s="5">
        <f t="shared" si="34"/>
        <v>66</v>
      </c>
      <c r="H308" t="str">
        <f t="shared" si="35"/>
        <v>Mains sages</v>
      </c>
      <c r="I308" t="str">
        <f t="shared" si="36"/>
        <v>Cosmétique Bio</v>
      </c>
      <c r="J308" t="str">
        <f t="shared" si="37"/>
        <v>crème visage lait de chèvre</v>
      </c>
      <c r="K308" t="str">
        <f t="shared" si="38"/>
        <v>livrée</v>
      </c>
    </row>
    <row r="309" spans="1:11" x14ac:dyDescent="0.2">
      <c r="A309" t="s">
        <v>1196</v>
      </c>
      <c r="B309" s="14" t="s">
        <v>132</v>
      </c>
      <c r="C309" s="16">
        <v>5</v>
      </c>
      <c r="D309" s="5">
        <f t="shared" si="32"/>
        <v>41.31</v>
      </c>
      <c r="E309" s="5">
        <f t="shared" si="39"/>
        <v>206.55</v>
      </c>
      <c r="F309" s="6">
        <f t="shared" si="33"/>
        <v>247.86</v>
      </c>
      <c r="G309" s="5">
        <f t="shared" si="34"/>
        <v>114.80000000000001</v>
      </c>
      <c r="H309" t="str">
        <f t="shared" si="35"/>
        <v>Ferme La Casè</v>
      </c>
      <c r="I309" t="str">
        <f t="shared" si="36"/>
        <v xml:space="preserve">Bijoux </v>
      </c>
      <c r="J309" t="str">
        <f t="shared" si="37"/>
        <v>Bracelet</v>
      </c>
      <c r="K309" t="str">
        <f t="shared" si="38"/>
        <v>livrée</v>
      </c>
    </row>
    <row r="310" spans="1:11" x14ac:dyDescent="0.2">
      <c r="A310" t="s">
        <v>1197</v>
      </c>
      <c r="B310" s="14" t="s">
        <v>132</v>
      </c>
      <c r="C310" s="16">
        <v>5</v>
      </c>
      <c r="D310" s="5">
        <f t="shared" si="32"/>
        <v>41.31</v>
      </c>
      <c r="E310" s="5">
        <f t="shared" si="39"/>
        <v>206.55</v>
      </c>
      <c r="F310" s="6">
        <f t="shared" si="33"/>
        <v>247.86</v>
      </c>
      <c r="G310" s="5">
        <f t="shared" si="34"/>
        <v>114.80000000000001</v>
      </c>
      <c r="H310" t="str">
        <f t="shared" si="35"/>
        <v>Ferme La Casè</v>
      </c>
      <c r="I310" t="str">
        <f t="shared" si="36"/>
        <v xml:space="preserve">Bijoux </v>
      </c>
      <c r="J310" t="str">
        <f t="shared" si="37"/>
        <v>Bracelet</v>
      </c>
      <c r="K310" t="str">
        <f t="shared" si="38"/>
        <v>en livraison</v>
      </c>
    </row>
    <row r="311" spans="1:11" x14ac:dyDescent="0.2">
      <c r="A311" t="s">
        <v>1197</v>
      </c>
      <c r="B311" s="14" t="s">
        <v>181</v>
      </c>
      <c r="C311" s="16">
        <v>4</v>
      </c>
      <c r="D311" s="5">
        <f t="shared" si="32"/>
        <v>29.87</v>
      </c>
      <c r="E311" s="5">
        <f t="shared" si="39"/>
        <v>119.48</v>
      </c>
      <c r="F311" s="6">
        <f t="shared" si="33"/>
        <v>143.376</v>
      </c>
      <c r="G311" s="5">
        <f t="shared" si="34"/>
        <v>66.92</v>
      </c>
      <c r="H311" t="str">
        <f t="shared" si="35"/>
        <v>Atelier SMK</v>
      </c>
      <c r="I311" t="str">
        <f t="shared" si="36"/>
        <v xml:space="preserve">Bijoux </v>
      </c>
      <c r="J311" t="str">
        <f t="shared" si="37"/>
        <v>Bracelet</v>
      </c>
      <c r="K311" t="str">
        <f t="shared" si="38"/>
        <v>en livraison</v>
      </c>
    </row>
    <row r="312" spans="1:11" x14ac:dyDescent="0.2">
      <c r="A312" t="s">
        <v>1197</v>
      </c>
      <c r="B312" s="14" t="s">
        <v>192</v>
      </c>
      <c r="C312" s="16">
        <v>3</v>
      </c>
      <c r="D312" s="5">
        <f t="shared" si="32"/>
        <v>135.80000000000001</v>
      </c>
      <c r="E312" s="5">
        <f t="shared" si="39"/>
        <v>407.40000000000003</v>
      </c>
      <c r="F312" s="6">
        <f t="shared" si="33"/>
        <v>488.88</v>
      </c>
      <c r="G312" s="5">
        <f t="shared" si="34"/>
        <v>264.65999999999997</v>
      </c>
      <c r="H312" t="str">
        <f t="shared" si="35"/>
        <v>La Folie</v>
      </c>
      <c r="I312" t="str">
        <f t="shared" si="36"/>
        <v>Vêtements</v>
      </c>
      <c r="J312" t="str">
        <f t="shared" si="37"/>
        <v xml:space="preserve">Manteau </v>
      </c>
      <c r="K312" t="str">
        <f t="shared" si="38"/>
        <v>en livraison</v>
      </c>
    </row>
    <row r="313" spans="1:11" x14ac:dyDescent="0.2">
      <c r="A313" t="s">
        <v>1197</v>
      </c>
      <c r="B313" s="14" t="s">
        <v>133</v>
      </c>
      <c r="C313" s="16">
        <v>3</v>
      </c>
      <c r="D313" s="5">
        <f t="shared" si="32"/>
        <v>9.27</v>
      </c>
      <c r="E313" s="5">
        <f t="shared" si="39"/>
        <v>27.81</v>
      </c>
      <c r="F313" s="6">
        <f t="shared" si="33"/>
        <v>29.339549999999996</v>
      </c>
      <c r="G313" s="5">
        <f t="shared" si="34"/>
        <v>24</v>
      </c>
      <c r="H313" t="str">
        <f t="shared" si="35"/>
        <v>Miellerie</v>
      </c>
      <c r="I313" t="str">
        <f t="shared" si="36"/>
        <v>Alimentaire</v>
      </c>
      <c r="J313" t="str">
        <f t="shared" si="37"/>
        <v>Soupe légumes</v>
      </c>
      <c r="K313" t="str">
        <f t="shared" si="38"/>
        <v>en livraison</v>
      </c>
    </row>
    <row r="314" spans="1:11" x14ac:dyDescent="0.2">
      <c r="A314" t="s">
        <v>1197</v>
      </c>
      <c r="B314" s="14" t="s">
        <v>260</v>
      </c>
      <c r="C314" s="16">
        <v>5</v>
      </c>
      <c r="D314" s="5">
        <f t="shared" si="32"/>
        <v>5</v>
      </c>
      <c r="E314" s="5">
        <f t="shared" si="39"/>
        <v>25</v>
      </c>
      <c r="F314" s="6">
        <f t="shared" si="33"/>
        <v>26.375</v>
      </c>
      <c r="G314" s="5">
        <f t="shared" si="34"/>
        <v>21.5</v>
      </c>
      <c r="H314" t="str">
        <f t="shared" si="35"/>
        <v>Secret nature</v>
      </c>
      <c r="I314" t="str">
        <f t="shared" si="36"/>
        <v>Alimentaire</v>
      </c>
      <c r="J314" t="str">
        <f t="shared" si="37"/>
        <v>pain surprise</v>
      </c>
      <c r="K314" t="str">
        <f t="shared" si="38"/>
        <v>en livraison</v>
      </c>
    </row>
    <row r="315" spans="1:11" x14ac:dyDescent="0.2">
      <c r="A315" t="s">
        <v>1198</v>
      </c>
      <c r="B315" s="14" t="s">
        <v>145</v>
      </c>
      <c r="C315" s="16">
        <v>2</v>
      </c>
      <c r="D315" s="5">
        <f t="shared" si="32"/>
        <v>55.91</v>
      </c>
      <c r="E315" s="5">
        <f t="shared" si="39"/>
        <v>111.82</v>
      </c>
      <c r="F315" s="6">
        <f t="shared" si="33"/>
        <v>134.184</v>
      </c>
      <c r="G315" s="5">
        <f t="shared" si="34"/>
        <v>62.58</v>
      </c>
      <c r="H315" t="str">
        <f t="shared" si="35"/>
        <v>Champagne Fred et fils</v>
      </c>
      <c r="I315" t="str">
        <f t="shared" si="36"/>
        <v>décoration</v>
      </c>
      <c r="J315" t="str">
        <f t="shared" si="37"/>
        <v xml:space="preserve">Bibelot </v>
      </c>
      <c r="K315" t="str">
        <f t="shared" si="38"/>
        <v>livrée</v>
      </c>
    </row>
    <row r="316" spans="1:11" x14ac:dyDescent="0.2">
      <c r="A316" t="s">
        <v>1198</v>
      </c>
      <c r="B316" s="14" t="s">
        <v>134</v>
      </c>
      <c r="C316" s="16">
        <v>4</v>
      </c>
      <c r="D316" s="5">
        <f t="shared" si="32"/>
        <v>42.14</v>
      </c>
      <c r="E316" s="5">
        <f t="shared" si="39"/>
        <v>168.56</v>
      </c>
      <c r="F316" s="6">
        <f t="shared" si="33"/>
        <v>202.27199999999999</v>
      </c>
      <c r="G316" s="5">
        <f t="shared" si="34"/>
        <v>150.84</v>
      </c>
      <c r="H316" t="str">
        <f t="shared" si="35"/>
        <v>Come’n’go</v>
      </c>
      <c r="I316" t="str">
        <f t="shared" si="36"/>
        <v>Vêtements</v>
      </c>
      <c r="J316" t="str">
        <f t="shared" si="37"/>
        <v>Jupe longue</v>
      </c>
      <c r="K316" t="str">
        <f t="shared" si="38"/>
        <v>livrée</v>
      </c>
    </row>
    <row r="317" spans="1:11" x14ac:dyDescent="0.2">
      <c r="A317" t="s">
        <v>1198</v>
      </c>
      <c r="B317" s="14" t="s">
        <v>148</v>
      </c>
      <c r="C317" s="16">
        <v>2</v>
      </c>
      <c r="D317" s="5">
        <f t="shared" si="32"/>
        <v>49.88</v>
      </c>
      <c r="E317" s="5">
        <f t="shared" si="39"/>
        <v>99.76</v>
      </c>
      <c r="F317" s="6">
        <f t="shared" si="33"/>
        <v>119.712</v>
      </c>
      <c r="G317" s="5">
        <f t="shared" si="34"/>
        <v>57.32</v>
      </c>
      <c r="H317" t="str">
        <f t="shared" si="35"/>
        <v>Tango</v>
      </c>
      <c r="I317" t="str">
        <f t="shared" si="36"/>
        <v>Vêtements</v>
      </c>
      <c r="J317" t="str">
        <f t="shared" si="37"/>
        <v>Chemise coton</v>
      </c>
      <c r="K317" t="str">
        <f t="shared" si="38"/>
        <v>livrée</v>
      </c>
    </row>
    <row r="318" spans="1:11" x14ac:dyDescent="0.2">
      <c r="A318" t="s">
        <v>1199</v>
      </c>
      <c r="B318" s="14" t="s">
        <v>141</v>
      </c>
      <c r="C318" s="16">
        <v>3</v>
      </c>
      <c r="D318" s="5">
        <f t="shared" si="32"/>
        <v>35.869999999999997</v>
      </c>
      <c r="E318" s="5">
        <f t="shared" si="39"/>
        <v>107.60999999999999</v>
      </c>
      <c r="F318" s="6">
        <f t="shared" si="33"/>
        <v>129.13199999999998</v>
      </c>
      <c r="G318" s="5">
        <f t="shared" si="34"/>
        <v>64.23</v>
      </c>
      <c r="H318" t="str">
        <f t="shared" si="35"/>
        <v>Friperie</v>
      </c>
      <c r="I318" t="str">
        <f t="shared" si="36"/>
        <v>Vêtements</v>
      </c>
      <c r="J318" t="str">
        <f t="shared" si="37"/>
        <v xml:space="preserve">Bermuda </v>
      </c>
      <c r="K318" t="str">
        <f t="shared" si="38"/>
        <v>en traitement</v>
      </c>
    </row>
    <row r="319" spans="1:11" x14ac:dyDescent="0.2">
      <c r="A319" t="s">
        <v>1200</v>
      </c>
      <c r="B319" s="14" t="s">
        <v>174</v>
      </c>
      <c r="C319" s="16">
        <v>5</v>
      </c>
      <c r="D319" s="5">
        <f t="shared" si="32"/>
        <v>47.14</v>
      </c>
      <c r="E319" s="5">
        <f t="shared" si="39"/>
        <v>235.7</v>
      </c>
      <c r="F319" s="6">
        <f t="shared" si="33"/>
        <v>282.83999999999997</v>
      </c>
      <c r="G319" s="5">
        <f t="shared" si="34"/>
        <v>136.85</v>
      </c>
      <c r="H319" t="str">
        <f t="shared" si="35"/>
        <v>Cuir &amp; co</v>
      </c>
      <c r="I319" t="str">
        <f t="shared" si="36"/>
        <v>Vêtements</v>
      </c>
      <c r="J319" t="str">
        <f t="shared" si="37"/>
        <v>Jeans</v>
      </c>
      <c r="K319" t="str">
        <f t="shared" si="38"/>
        <v>annulée</v>
      </c>
    </row>
    <row r="320" spans="1:11" x14ac:dyDescent="0.2">
      <c r="A320" t="s">
        <v>1200</v>
      </c>
      <c r="B320" s="14" t="s">
        <v>128</v>
      </c>
      <c r="C320" s="16">
        <v>5</v>
      </c>
      <c r="D320" s="5">
        <f t="shared" si="32"/>
        <v>3.84</v>
      </c>
      <c r="E320" s="5">
        <f t="shared" si="39"/>
        <v>19.2</v>
      </c>
      <c r="F320" s="6">
        <f t="shared" si="33"/>
        <v>20.255999999999997</v>
      </c>
      <c r="G320" s="5">
        <f t="shared" si="34"/>
        <v>15.8</v>
      </c>
      <c r="H320" t="str">
        <f t="shared" si="35"/>
        <v>Ferme La Casè</v>
      </c>
      <c r="I320" t="str">
        <f t="shared" si="36"/>
        <v>Boisson</v>
      </c>
      <c r="J320" t="str">
        <f t="shared" si="37"/>
        <v>Bière blonde</v>
      </c>
      <c r="K320" t="str">
        <f t="shared" si="38"/>
        <v>annulée</v>
      </c>
    </row>
    <row r="321" spans="1:11" x14ac:dyDescent="0.2">
      <c r="A321" t="s">
        <v>1201</v>
      </c>
      <c r="B321" s="14" t="s">
        <v>250</v>
      </c>
      <c r="C321" s="16">
        <v>3</v>
      </c>
      <c r="D321" s="5">
        <f t="shared" si="32"/>
        <v>25.3</v>
      </c>
      <c r="E321" s="5">
        <f t="shared" si="39"/>
        <v>75.900000000000006</v>
      </c>
      <c r="F321" s="6">
        <f t="shared" si="33"/>
        <v>80.0745</v>
      </c>
      <c r="G321" s="5">
        <f t="shared" si="34"/>
        <v>61.199999999999996</v>
      </c>
      <c r="H321" t="str">
        <f t="shared" si="35"/>
        <v>Vino Degust</v>
      </c>
      <c r="I321" t="str">
        <f t="shared" si="36"/>
        <v>Boisson</v>
      </c>
      <c r="J321" t="str">
        <f t="shared" si="37"/>
        <v>champagne brut</v>
      </c>
      <c r="K321" t="str">
        <f t="shared" si="38"/>
        <v>en livraison</v>
      </c>
    </row>
    <row r="322" spans="1:11" x14ac:dyDescent="0.2">
      <c r="A322" t="s">
        <v>1201</v>
      </c>
      <c r="B322" s="14" t="s">
        <v>141</v>
      </c>
      <c r="C322" s="16">
        <v>1</v>
      </c>
      <c r="D322" s="5">
        <f t="shared" ref="D322:D385" si="40">VLOOKUP($B322,Produits,4,FALSE)</f>
        <v>35.869999999999997</v>
      </c>
      <c r="E322" s="5">
        <f t="shared" si="39"/>
        <v>35.869999999999997</v>
      </c>
      <c r="F322" s="6">
        <f t="shared" ref="F322:F385" si="41">E322*(1+VLOOKUP(VLOOKUP($B322,Produits,3,FALSE),TVAs,2,FALSE))</f>
        <v>43.043999999999997</v>
      </c>
      <c r="G322" s="5">
        <f t="shared" ref="G322:G385" si="42">VLOOKUP($B322,Produits,7,FALSE)*C322</f>
        <v>21.41</v>
      </c>
      <c r="H322" t="str">
        <f t="shared" ref="H322:H385" si="43">VLOOKUP($B322,Produits,2,FALSE)</f>
        <v>Friperie</v>
      </c>
      <c r="I322" t="str">
        <f t="shared" ref="I322:I385" si="44">VLOOKUP($B322,Produits,3,FALSE)</f>
        <v>Vêtements</v>
      </c>
      <c r="J322" t="str">
        <f t="shared" ref="J322:J385" si="45">VLOOKUP($B322,Produits,5,FALSE)</f>
        <v xml:space="preserve">Bermuda </v>
      </c>
      <c r="K322" t="str">
        <f t="shared" ref="K322:K385" si="46">VLOOKUP($A322,Commandes,4,FALSE)</f>
        <v>en livraison</v>
      </c>
    </row>
    <row r="323" spans="1:11" x14ac:dyDescent="0.2">
      <c r="A323" t="s">
        <v>1201</v>
      </c>
      <c r="B323" s="14" t="s">
        <v>263</v>
      </c>
      <c r="C323" s="16">
        <v>4</v>
      </c>
      <c r="D323" s="5">
        <f t="shared" si="40"/>
        <v>25</v>
      </c>
      <c r="E323" s="5">
        <f t="shared" ref="E323:E386" si="47">D323*C323</f>
        <v>100</v>
      </c>
      <c r="F323" s="6">
        <f t="shared" si="41"/>
        <v>105.5</v>
      </c>
      <c r="G323" s="5">
        <f t="shared" si="42"/>
        <v>90</v>
      </c>
      <c r="H323" t="str">
        <f t="shared" si="43"/>
        <v>Chèvres d'Argonnes</v>
      </c>
      <c r="I323" t="str">
        <f t="shared" si="44"/>
        <v>Alimentaire</v>
      </c>
      <c r="J323" t="str">
        <f t="shared" si="45"/>
        <v>Yaourt chèvre 1kg</v>
      </c>
      <c r="K323" t="str">
        <f t="shared" si="46"/>
        <v>en livraison</v>
      </c>
    </row>
    <row r="324" spans="1:11" x14ac:dyDescent="0.2">
      <c r="A324" t="s">
        <v>1201</v>
      </c>
      <c r="B324" s="14" t="s">
        <v>153</v>
      </c>
      <c r="C324" s="16">
        <v>3</v>
      </c>
      <c r="D324" s="5">
        <f t="shared" si="40"/>
        <v>32.43</v>
      </c>
      <c r="E324" s="5">
        <f t="shared" si="47"/>
        <v>97.289999999999992</v>
      </c>
      <c r="F324" s="6">
        <f t="shared" si="41"/>
        <v>116.74799999999999</v>
      </c>
      <c r="G324" s="5">
        <f t="shared" si="42"/>
        <v>77.94</v>
      </c>
      <c r="H324" t="str">
        <f t="shared" si="43"/>
        <v>Come’n’go</v>
      </c>
      <c r="I324" t="str">
        <f t="shared" si="44"/>
        <v>décoration</v>
      </c>
      <c r="J324" t="str">
        <f t="shared" si="45"/>
        <v>Tapis salon</v>
      </c>
      <c r="K324" t="str">
        <f t="shared" si="46"/>
        <v>en livraison</v>
      </c>
    </row>
    <row r="325" spans="1:11" x14ac:dyDescent="0.2">
      <c r="A325" t="s">
        <v>1201</v>
      </c>
      <c r="B325" s="14" t="s">
        <v>133</v>
      </c>
      <c r="C325" s="16">
        <v>3</v>
      </c>
      <c r="D325" s="5">
        <f t="shared" si="40"/>
        <v>9.27</v>
      </c>
      <c r="E325" s="5">
        <f t="shared" si="47"/>
        <v>27.81</v>
      </c>
      <c r="F325" s="6">
        <f t="shared" si="41"/>
        <v>29.339549999999996</v>
      </c>
      <c r="G325" s="5">
        <f t="shared" si="42"/>
        <v>24</v>
      </c>
      <c r="H325" t="str">
        <f t="shared" si="43"/>
        <v>Miellerie</v>
      </c>
      <c r="I325" t="str">
        <f t="shared" si="44"/>
        <v>Alimentaire</v>
      </c>
      <c r="J325" t="str">
        <f t="shared" si="45"/>
        <v>Soupe légumes</v>
      </c>
      <c r="K325" t="str">
        <f t="shared" si="46"/>
        <v>en livraison</v>
      </c>
    </row>
    <row r="326" spans="1:11" x14ac:dyDescent="0.2">
      <c r="A326" t="s">
        <v>1202</v>
      </c>
      <c r="B326" s="14" t="s">
        <v>182</v>
      </c>
      <c r="C326" s="16">
        <v>1</v>
      </c>
      <c r="D326" s="5">
        <f t="shared" si="40"/>
        <v>4.25</v>
      </c>
      <c r="E326" s="5">
        <f t="shared" si="47"/>
        <v>4.25</v>
      </c>
      <c r="F326" s="6">
        <f t="shared" si="41"/>
        <v>4.4837499999999997</v>
      </c>
      <c r="G326" s="5">
        <f t="shared" si="42"/>
        <v>3.18</v>
      </c>
      <c r="H326" t="str">
        <f t="shared" si="43"/>
        <v>Ferme La Casè</v>
      </c>
      <c r="I326" t="str">
        <f t="shared" si="44"/>
        <v>Boisson</v>
      </c>
      <c r="J326" t="str">
        <f t="shared" si="45"/>
        <v>Bière aromatisée</v>
      </c>
      <c r="K326" t="str">
        <f t="shared" si="46"/>
        <v>en livraison</v>
      </c>
    </row>
    <row r="327" spans="1:11" x14ac:dyDescent="0.2">
      <c r="A327" t="s">
        <v>1202</v>
      </c>
      <c r="B327" s="14" t="s">
        <v>258</v>
      </c>
      <c r="C327" s="16">
        <v>1</v>
      </c>
      <c r="D327" s="5">
        <f t="shared" si="40"/>
        <v>22.3</v>
      </c>
      <c r="E327" s="5">
        <f t="shared" si="47"/>
        <v>22.3</v>
      </c>
      <c r="F327" s="6">
        <f t="shared" si="41"/>
        <v>26.76</v>
      </c>
      <c r="G327" s="5">
        <f t="shared" si="42"/>
        <v>15.8</v>
      </c>
      <c r="H327" t="str">
        <f t="shared" si="43"/>
        <v>Vino Degust</v>
      </c>
      <c r="I327" t="str">
        <f t="shared" si="44"/>
        <v>décoration</v>
      </c>
      <c r="J327" t="str">
        <f t="shared" si="45"/>
        <v>verres champagne x6</v>
      </c>
      <c r="K327" t="str">
        <f t="shared" si="46"/>
        <v>en livraison</v>
      </c>
    </row>
    <row r="328" spans="1:11" x14ac:dyDescent="0.2">
      <c r="A328" t="s">
        <v>1202</v>
      </c>
      <c r="B328" s="14" t="s">
        <v>163</v>
      </c>
      <c r="C328" s="16">
        <v>1</v>
      </c>
      <c r="D328" s="5">
        <f t="shared" si="40"/>
        <v>60.12</v>
      </c>
      <c r="E328" s="5">
        <f t="shared" si="47"/>
        <v>60.12</v>
      </c>
      <c r="F328" s="6">
        <f t="shared" si="41"/>
        <v>72.143999999999991</v>
      </c>
      <c r="G328" s="5">
        <f t="shared" si="42"/>
        <v>35.4</v>
      </c>
      <c r="H328" t="str">
        <f t="shared" si="43"/>
        <v>Cuir &amp; co</v>
      </c>
      <c r="I328" t="str">
        <f t="shared" si="44"/>
        <v>Vêtements</v>
      </c>
      <c r="J328" t="str">
        <f t="shared" si="45"/>
        <v>Chapeau</v>
      </c>
      <c r="K328" t="str">
        <f t="shared" si="46"/>
        <v>en livraison</v>
      </c>
    </row>
    <row r="329" spans="1:11" x14ac:dyDescent="0.2">
      <c r="A329" t="s">
        <v>1202</v>
      </c>
      <c r="B329" s="14" t="s">
        <v>158</v>
      </c>
      <c r="C329" s="16">
        <v>5</v>
      </c>
      <c r="D329" s="5">
        <f t="shared" si="40"/>
        <v>51.77</v>
      </c>
      <c r="E329" s="5">
        <f t="shared" si="47"/>
        <v>258.85000000000002</v>
      </c>
      <c r="F329" s="6">
        <f t="shared" si="41"/>
        <v>310.62</v>
      </c>
      <c r="G329" s="5">
        <f t="shared" si="42"/>
        <v>206.9</v>
      </c>
      <c r="H329" t="str">
        <f t="shared" si="43"/>
        <v>Galice</v>
      </c>
      <c r="I329" t="str">
        <f t="shared" si="44"/>
        <v>Vêtements</v>
      </c>
      <c r="J329" t="str">
        <f t="shared" si="45"/>
        <v>Chemise manche longue</v>
      </c>
      <c r="K329" t="str">
        <f t="shared" si="46"/>
        <v>en livraison</v>
      </c>
    </row>
    <row r="330" spans="1:11" x14ac:dyDescent="0.2">
      <c r="A330" t="s">
        <v>1203</v>
      </c>
      <c r="B330" s="14" t="s">
        <v>163</v>
      </c>
      <c r="C330" s="16">
        <v>2</v>
      </c>
      <c r="D330" s="5">
        <f t="shared" si="40"/>
        <v>60.12</v>
      </c>
      <c r="E330" s="5">
        <f t="shared" si="47"/>
        <v>120.24</v>
      </c>
      <c r="F330" s="6">
        <f t="shared" si="41"/>
        <v>144.28799999999998</v>
      </c>
      <c r="G330" s="5">
        <f t="shared" si="42"/>
        <v>70.8</v>
      </c>
      <c r="H330" t="str">
        <f t="shared" si="43"/>
        <v>Cuir &amp; co</v>
      </c>
      <c r="I330" t="str">
        <f t="shared" si="44"/>
        <v>Vêtements</v>
      </c>
      <c r="J330" t="str">
        <f t="shared" si="45"/>
        <v>Chapeau</v>
      </c>
      <c r="K330" t="str">
        <f t="shared" si="46"/>
        <v>en traitement</v>
      </c>
    </row>
    <row r="331" spans="1:11" x14ac:dyDescent="0.2">
      <c r="A331" t="s">
        <v>1203</v>
      </c>
      <c r="B331" s="14" t="s">
        <v>161</v>
      </c>
      <c r="C331" s="16">
        <v>1</v>
      </c>
      <c r="D331" s="5">
        <f t="shared" si="40"/>
        <v>33.71</v>
      </c>
      <c r="E331" s="5">
        <f t="shared" si="47"/>
        <v>33.71</v>
      </c>
      <c r="F331" s="6">
        <f t="shared" si="41"/>
        <v>40.451999999999998</v>
      </c>
      <c r="G331" s="5">
        <f t="shared" si="42"/>
        <v>22.16</v>
      </c>
      <c r="H331" t="str">
        <f t="shared" si="43"/>
        <v>La Folie</v>
      </c>
      <c r="I331" t="str">
        <f t="shared" si="44"/>
        <v>Vêtements</v>
      </c>
      <c r="J331" t="str">
        <f t="shared" si="45"/>
        <v>Lot t-shirt enfant</v>
      </c>
      <c r="K331" t="str">
        <f t="shared" si="46"/>
        <v>en traitement</v>
      </c>
    </row>
    <row r="332" spans="1:11" x14ac:dyDescent="0.2">
      <c r="A332" t="s">
        <v>1203</v>
      </c>
      <c r="B332" s="14" t="s">
        <v>264</v>
      </c>
      <c r="C332" s="16">
        <v>3</v>
      </c>
      <c r="D332" s="5">
        <f t="shared" si="40"/>
        <v>17.8</v>
      </c>
      <c r="E332" s="5">
        <f t="shared" si="47"/>
        <v>53.400000000000006</v>
      </c>
      <c r="F332" s="6">
        <f t="shared" si="41"/>
        <v>56.337000000000003</v>
      </c>
      <c r="G332" s="5">
        <f t="shared" si="42"/>
        <v>45.599999999999994</v>
      </c>
      <c r="H332" t="str">
        <f t="shared" si="43"/>
        <v>Ferme Mad'In</v>
      </c>
      <c r="I332" t="str">
        <f t="shared" si="44"/>
        <v>Alimentaire</v>
      </c>
      <c r="J332" t="str">
        <f t="shared" si="45"/>
        <v>bûches chèvres 3x</v>
      </c>
      <c r="K332" t="str">
        <f t="shared" si="46"/>
        <v>en traitement</v>
      </c>
    </row>
    <row r="333" spans="1:11" x14ac:dyDescent="0.2">
      <c r="A333" t="s">
        <v>1203</v>
      </c>
      <c r="B333" s="14" t="s">
        <v>160</v>
      </c>
      <c r="C333" s="16">
        <v>4</v>
      </c>
      <c r="D333" s="5">
        <f t="shared" si="40"/>
        <v>32.72</v>
      </c>
      <c r="E333" s="5">
        <f t="shared" si="47"/>
        <v>130.88</v>
      </c>
      <c r="F333" s="6">
        <f t="shared" si="41"/>
        <v>157.05599999999998</v>
      </c>
      <c r="G333" s="5">
        <f t="shared" si="42"/>
        <v>116.28</v>
      </c>
      <c r="H333" t="str">
        <f t="shared" si="43"/>
        <v xml:space="preserve">Rose artisan </v>
      </c>
      <c r="I333" t="str">
        <f t="shared" si="44"/>
        <v xml:space="preserve">Bijoux </v>
      </c>
      <c r="J333" t="str">
        <f t="shared" si="45"/>
        <v xml:space="preserve">Anneau </v>
      </c>
      <c r="K333" t="str">
        <f t="shared" si="46"/>
        <v>en traitement</v>
      </c>
    </row>
    <row r="334" spans="1:11" x14ac:dyDescent="0.2">
      <c r="A334" t="s">
        <v>1203</v>
      </c>
      <c r="B334" s="14" t="s">
        <v>176</v>
      </c>
      <c r="C334" s="16">
        <v>4</v>
      </c>
      <c r="D334" s="5">
        <f t="shared" si="40"/>
        <v>3.54</v>
      </c>
      <c r="E334" s="5">
        <f t="shared" si="47"/>
        <v>14.16</v>
      </c>
      <c r="F334" s="6">
        <f t="shared" si="41"/>
        <v>14.938799999999999</v>
      </c>
      <c r="G334" s="5">
        <f t="shared" si="42"/>
        <v>8.48</v>
      </c>
      <c r="H334" t="str">
        <f t="shared" si="43"/>
        <v>Ferme La Casè</v>
      </c>
      <c r="I334" t="str">
        <f t="shared" si="44"/>
        <v>Boisson</v>
      </c>
      <c r="J334" t="str">
        <f t="shared" si="45"/>
        <v>Bière ambrée</v>
      </c>
      <c r="K334" t="str">
        <f t="shared" si="46"/>
        <v>en traitement</v>
      </c>
    </row>
    <row r="335" spans="1:11" x14ac:dyDescent="0.2">
      <c r="A335" t="s">
        <v>1204</v>
      </c>
      <c r="B335" s="14" t="s">
        <v>244</v>
      </c>
      <c r="C335" s="16">
        <v>3</v>
      </c>
      <c r="D335" s="5">
        <f t="shared" si="40"/>
        <v>2.7</v>
      </c>
      <c r="E335" s="5">
        <f t="shared" si="47"/>
        <v>8.1000000000000014</v>
      </c>
      <c r="F335" s="6">
        <f t="shared" si="41"/>
        <v>8.5455000000000005</v>
      </c>
      <c r="G335" s="5">
        <f t="shared" si="42"/>
        <v>5.6999999999999993</v>
      </c>
      <c r="H335" t="str">
        <f t="shared" si="43"/>
        <v>Secret nature</v>
      </c>
      <c r="I335" t="str">
        <f t="shared" si="44"/>
        <v>Alimentaire</v>
      </c>
      <c r="J335" t="str">
        <f t="shared" si="45"/>
        <v>pain de campagne</v>
      </c>
      <c r="K335" t="str">
        <f t="shared" si="46"/>
        <v>annulée</v>
      </c>
    </row>
    <row r="336" spans="1:11" x14ac:dyDescent="0.2">
      <c r="A336" t="s">
        <v>1204</v>
      </c>
      <c r="B336" s="14" t="s">
        <v>125</v>
      </c>
      <c r="C336" s="16">
        <v>5</v>
      </c>
      <c r="D336" s="5">
        <f t="shared" si="40"/>
        <v>5.19</v>
      </c>
      <c r="E336" s="5">
        <f t="shared" si="47"/>
        <v>25.950000000000003</v>
      </c>
      <c r="F336" s="6">
        <f t="shared" si="41"/>
        <v>27.37725</v>
      </c>
      <c r="G336" s="5">
        <f t="shared" si="42"/>
        <v>22.85</v>
      </c>
      <c r="H336" t="str">
        <f t="shared" si="43"/>
        <v>Champagne Fred et fils</v>
      </c>
      <c r="I336" t="str">
        <f t="shared" si="44"/>
        <v>Boisson</v>
      </c>
      <c r="J336" t="str">
        <f t="shared" si="45"/>
        <v>Bière blanche</v>
      </c>
      <c r="K336" t="str">
        <f t="shared" si="46"/>
        <v>annulée</v>
      </c>
    </row>
    <row r="337" spans="1:11" x14ac:dyDescent="0.2">
      <c r="A337" t="s">
        <v>1204</v>
      </c>
      <c r="B337" s="14" t="s">
        <v>124</v>
      </c>
      <c r="C337" s="16">
        <v>1</v>
      </c>
      <c r="D337" s="5">
        <f t="shared" si="40"/>
        <v>5.71</v>
      </c>
      <c r="E337" s="5">
        <f t="shared" si="47"/>
        <v>5.71</v>
      </c>
      <c r="F337" s="6">
        <f t="shared" si="41"/>
        <v>6.0240499999999999</v>
      </c>
      <c r="G337" s="5">
        <f t="shared" si="42"/>
        <v>4.25</v>
      </c>
      <c r="H337" t="str">
        <f t="shared" si="43"/>
        <v>Champagne Mondom</v>
      </c>
      <c r="I337" t="str">
        <f t="shared" si="44"/>
        <v>Boisson</v>
      </c>
      <c r="J337" t="str">
        <f t="shared" si="45"/>
        <v>Bière blonde IPA</v>
      </c>
      <c r="K337" t="str">
        <f t="shared" si="46"/>
        <v>annulée</v>
      </c>
    </row>
    <row r="338" spans="1:11" x14ac:dyDescent="0.2">
      <c r="A338" t="s">
        <v>1204</v>
      </c>
      <c r="B338" s="14" t="s">
        <v>128</v>
      </c>
      <c r="C338" s="16">
        <v>2</v>
      </c>
      <c r="D338" s="5">
        <f t="shared" si="40"/>
        <v>3.84</v>
      </c>
      <c r="E338" s="5">
        <f t="shared" si="47"/>
        <v>7.68</v>
      </c>
      <c r="F338" s="6">
        <f t="shared" si="41"/>
        <v>8.1023999999999994</v>
      </c>
      <c r="G338" s="5">
        <f t="shared" si="42"/>
        <v>6.32</v>
      </c>
      <c r="H338" t="str">
        <f t="shared" si="43"/>
        <v>Ferme La Casè</v>
      </c>
      <c r="I338" t="str">
        <f t="shared" si="44"/>
        <v>Boisson</v>
      </c>
      <c r="J338" t="str">
        <f t="shared" si="45"/>
        <v>Bière blonde</v>
      </c>
      <c r="K338" t="str">
        <f t="shared" si="46"/>
        <v>annulée</v>
      </c>
    </row>
    <row r="339" spans="1:11" x14ac:dyDescent="0.2">
      <c r="A339" t="s">
        <v>1205</v>
      </c>
      <c r="B339" s="14" t="s">
        <v>254</v>
      </c>
      <c r="C339" s="16">
        <v>4</v>
      </c>
      <c r="D339" s="5">
        <f t="shared" si="40"/>
        <v>22.9</v>
      </c>
      <c r="E339" s="5">
        <f t="shared" si="47"/>
        <v>91.6</v>
      </c>
      <c r="F339" s="6">
        <f t="shared" si="41"/>
        <v>100.76</v>
      </c>
      <c r="G339" s="5">
        <f t="shared" si="42"/>
        <v>63.6</v>
      </c>
      <c r="H339" t="str">
        <f t="shared" si="43"/>
        <v>Mains sages</v>
      </c>
      <c r="I339" t="str">
        <f t="shared" si="44"/>
        <v>Cosmétique Bio</v>
      </c>
      <c r="J339" t="str">
        <f t="shared" si="45"/>
        <v>lait au corps au lait d'amande</v>
      </c>
      <c r="K339" t="str">
        <f t="shared" si="46"/>
        <v>en traitement</v>
      </c>
    </row>
    <row r="340" spans="1:11" x14ac:dyDescent="0.2">
      <c r="A340" t="s">
        <v>1205</v>
      </c>
      <c r="B340" s="14" t="s">
        <v>182</v>
      </c>
      <c r="C340" s="16">
        <v>1</v>
      </c>
      <c r="D340" s="5">
        <f t="shared" si="40"/>
        <v>4.25</v>
      </c>
      <c r="E340" s="5">
        <f t="shared" si="47"/>
        <v>4.25</v>
      </c>
      <c r="F340" s="6">
        <f t="shared" si="41"/>
        <v>4.4837499999999997</v>
      </c>
      <c r="G340" s="5">
        <f t="shared" si="42"/>
        <v>3.18</v>
      </c>
      <c r="H340" t="str">
        <f t="shared" si="43"/>
        <v>Ferme La Casè</v>
      </c>
      <c r="I340" t="str">
        <f t="shared" si="44"/>
        <v>Boisson</v>
      </c>
      <c r="J340" t="str">
        <f t="shared" si="45"/>
        <v>Bière aromatisée</v>
      </c>
      <c r="K340" t="str">
        <f t="shared" si="46"/>
        <v>en traitement</v>
      </c>
    </row>
    <row r="341" spans="1:11" x14ac:dyDescent="0.2">
      <c r="A341" t="s">
        <v>1206</v>
      </c>
      <c r="B341" s="14" t="s">
        <v>184</v>
      </c>
      <c r="C341" s="16">
        <v>2</v>
      </c>
      <c r="D341" s="5">
        <f t="shared" si="40"/>
        <v>29.9</v>
      </c>
      <c r="E341" s="5">
        <f t="shared" si="47"/>
        <v>59.8</v>
      </c>
      <c r="F341" s="6">
        <f t="shared" si="41"/>
        <v>71.759999999999991</v>
      </c>
      <c r="G341" s="5">
        <f t="shared" si="42"/>
        <v>36.1</v>
      </c>
      <c r="H341" t="str">
        <f t="shared" si="43"/>
        <v>Come’n’go</v>
      </c>
      <c r="I341" t="str">
        <f t="shared" si="44"/>
        <v>Vêtements</v>
      </c>
      <c r="J341" t="str">
        <f t="shared" si="45"/>
        <v>Chemise manche courte</v>
      </c>
      <c r="K341" t="str">
        <f t="shared" si="46"/>
        <v>livrée</v>
      </c>
    </row>
    <row r="342" spans="1:11" x14ac:dyDescent="0.2">
      <c r="A342" t="s">
        <v>1206</v>
      </c>
      <c r="B342" s="14" t="s">
        <v>132</v>
      </c>
      <c r="C342" s="16">
        <v>5</v>
      </c>
      <c r="D342" s="5">
        <f t="shared" si="40"/>
        <v>41.31</v>
      </c>
      <c r="E342" s="5">
        <f t="shared" si="47"/>
        <v>206.55</v>
      </c>
      <c r="F342" s="6">
        <f t="shared" si="41"/>
        <v>247.86</v>
      </c>
      <c r="G342" s="5">
        <f t="shared" si="42"/>
        <v>114.80000000000001</v>
      </c>
      <c r="H342" t="str">
        <f t="shared" si="43"/>
        <v>Ferme La Casè</v>
      </c>
      <c r="I342" t="str">
        <f t="shared" si="44"/>
        <v xml:space="preserve">Bijoux </v>
      </c>
      <c r="J342" t="str">
        <f t="shared" si="45"/>
        <v>Bracelet</v>
      </c>
      <c r="K342" t="str">
        <f t="shared" si="46"/>
        <v>livrée</v>
      </c>
    </row>
    <row r="343" spans="1:11" x14ac:dyDescent="0.2">
      <c r="A343" t="s">
        <v>1206</v>
      </c>
      <c r="B343" s="14" t="s">
        <v>155</v>
      </c>
      <c r="C343" s="16">
        <v>5</v>
      </c>
      <c r="D343" s="5">
        <f t="shared" si="40"/>
        <v>44.74</v>
      </c>
      <c r="E343" s="5">
        <f t="shared" si="47"/>
        <v>223.70000000000002</v>
      </c>
      <c r="F343" s="6">
        <f t="shared" si="41"/>
        <v>268.44</v>
      </c>
      <c r="G343" s="5">
        <f t="shared" si="42"/>
        <v>124.45</v>
      </c>
      <c r="H343" t="str">
        <f t="shared" si="43"/>
        <v>La Folie</v>
      </c>
      <c r="I343" t="str">
        <f t="shared" si="44"/>
        <v>Vêtements</v>
      </c>
      <c r="J343" t="str">
        <f t="shared" si="45"/>
        <v xml:space="preserve">Bermuda </v>
      </c>
      <c r="K343" t="str">
        <f t="shared" si="46"/>
        <v>livrée</v>
      </c>
    </row>
    <row r="344" spans="1:11" x14ac:dyDescent="0.2">
      <c r="A344" t="s">
        <v>1206</v>
      </c>
      <c r="B344" s="14" t="s">
        <v>140</v>
      </c>
      <c r="C344" s="16">
        <v>2</v>
      </c>
      <c r="D344" s="5">
        <f t="shared" si="40"/>
        <v>45.04</v>
      </c>
      <c r="E344" s="5">
        <f t="shared" si="47"/>
        <v>90.08</v>
      </c>
      <c r="F344" s="6">
        <f t="shared" si="41"/>
        <v>95.034399999999991</v>
      </c>
      <c r="G344" s="5">
        <f t="shared" si="42"/>
        <v>60.18</v>
      </c>
      <c r="H344" t="str">
        <f t="shared" si="43"/>
        <v>Champagne Mondom</v>
      </c>
      <c r="I344" t="str">
        <f t="shared" si="44"/>
        <v>Boisson</v>
      </c>
      <c r="J344" t="str">
        <f t="shared" si="45"/>
        <v>Marc de champagne</v>
      </c>
      <c r="K344" t="str">
        <f t="shared" si="46"/>
        <v>livrée</v>
      </c>
    </row>
    <row r="345" spans="1:11" x14ac:dyDescent="0.2">
      <c r="A345" t="s">
        <v>1206</v>
      </c>
      <c r="B345" s="14" t="s">
        <v>180</v>
      </c>
      <c r="C345" s="16">
        <v>2</v>
      </c>
      <c r="D345" s="5">
        <f t="shared" si="40"/>
        <v>6.96</v>
      </c>
      <c r="E345" s="5">
        <f t="shared" si="47"/>
        <v>13.92</v>
      </c>
      <c r="F345" s="6">
        <f t="shared" si="41"/>
        <v>14.685599999999999</v>
      </c>
      <c r="G345" s="5">
        <f t="shared" si="42"/>
        <v>9</v>
      </c>
      <c r="H345" t="str">
        <f t="shared" si="43"/>
        <v>Le Jardin</v>
      </c>
      <c r="I345" t="str">
        <f t="shared" si="44"/>
        <v>Alimentaire</v>
      </c>
      <c r="J345" t="str">
        <f t="shared" si="45"/>
        <v>Miel de montagne</v>
      </c>
      <c r="K345" t="str">
        <f t="shared" si="46"/>
        <v>livrée</v>
      </c>
    </row>
    <row r="346" spans="1:11" x14ac:dyDescent="0.2">
      <c r="A346" t="s">
        <v>1207</v>
      </c>
      <c r="B346" s="14" t="s">
        <v>147</v>
      </c>
      <c r="C346" s="16">
        <v>1</v>
      </c>
      <c r="D346" s="5">
        <f t="shared" si="40"/>
        <v>31.1</v>
      </c>
      <c r="E346" s="5">
        <f t="shared" si="47"/>
        <v>31.1</v>
      </c>
      <c r="F346" s="6">
        <f t="shared" si="41"/>
        <v>37.32</v>
      </c>
      <c r="G346" s="5">
        <f t="shared" si="42"/>
        <v>26.24</v>
      </c>
      <c r="H346" t="str">
        <f t="shared" si="43"/>
        <v>Galice</v>
      </c>
      <c r="I346" t="str">
        <f t="shared" si="44"/>
        <v>Vêtements</v>
      </c>
      <c r="J346" t="str">
        <f t="shared" si="45"/>
        <v>Chemise manche longue</v>
      </c>
      <c r="K346" t="str">
        <f t="shared" si="46"/>
        <v>en traitement</v>
      </c>
    </row>
    <row r="347" spans="1:11" x14ac:dyDescent="0.2">
      <c r="A347" t="s">
        <v>1208</v>
      </c>
      <c r="B347" s="14" t="s">
        <v>140</v>
      </c>
      <c r="C347" s="16">
        <v>4</v>
      </c>
      <c r="D347" s="5">
        <f t="shared" si="40"/>
        <v>45.04</v>
      </c>
      <c r="E347" s="5">
        <f t="shared" si="47"/>
        <v>180.16</v>
      </c>
      <c r="F347" s="6">
        <f t="shared" si="41"/>
        <v>190.06879999999998</v>
      </c>
      <c r="G347" s="5">
        <f t="shared" si="42"/>
        <v>120.36</v>
      </c>
      <c r="H347" t="str">
        <f t="shared" si="43"/>
        <v>Champagne Mondom</v>
      </c>
      <c r="I347" t="str">
        <f t="shared" si="44"/>
        <v>Boisson</v>
      </c>
      <c r="J347" t="str">
        <f t="shared" si="45"/>
        <v>Marc de champagne</v>
      </c>
      <c r="K347" t="str">
        <f t="shared" si="46"/>
        <v>livrée</v>
      </c>
    </row>
    <row r="348" spans="1:11" x14ac:dyDescent="0.2">
      <c r="A348" t="s">
        <v>1208</v>
      </c>
      <c r="B348" s="14" t="s">
        <v>134</v>
      </c>
      <c r="C348" s="16">
        <v>2</v>
      </c>
      <c r="D348" s="5">
        <f t="shared" si="40"/>
        <v>42.14</v>
      </c>
      <c r="E348" s="5">
        <f t="shared" si="47"/>
        <v>84.28</v>
      </c>
      <c r="F348" s="6">
        <f t="shared" si="41"/>
        <v>101.136</v>
      </c>
      <c r="G348" s="5">
        <f t="shared" si="42"/>
        <v>75.42</v>
      </c>
      <c r="H348" t="str">
        <f t="shared" si="43"/>
        <v>Come’n’go</v>
      </c>
      <c r="I348" t="str">
        <f t="shared" si="44"/>
        <v>Vêtements</v>
      </c>
      <c r="J348" t="str">
        <f t="shared" si="45"/>
        <v>Jupe longue</v>
      </c>
      <c r="K348" t="str">
        <f t="shared" si="46"/>
        <v>livrée</v>
      </c>
    </row>
    <row r="349" spans="1:11" x14ac:dyDescent="0.2">
      <c r="A349" t="s">
        <v>1208</v>
      </c>
      <c r="B349" s="14" t="s">
        <v>137</v>
      </c>
      <c r="C349" s="16">
        <v>2</v>
      </c>
      <c r="D349" s="5">
        <f t="shared" si="40"/>
        <v>53.04</v>
      </c>
      <c r="E349" s="5">
        <f t="shared" si="47"/>
        <v>106.08</v>
      </c>
      <c r="F349" s="6">
        <f t="shared" si="41"/>
        <v>127.29599999999999</v>
      </c>
      <c r="G349" s="5">
        <f t="shared" si="42"/>
        <v>61.58</v>
      </c>
      <c r="H349" t="str">
        <f t="shared" si="43"/>
        <v>La Folie</v>
      </c>
      <c r="I349" t="str">
        <f t="shared" si="44"/>
        <v>Vêtements</v>
      </c>
      <c r="J349" t="str">
        <f t="shared" si="45"/>
        <v>Jupe longue</v>
      </c>
      <c r="K349" t="str">
        <f t="shared" si="46"/>
        <v>livrée</v>
      </c>
    </row>
    <row r="350" spans="1:11" x14ac:dyDescent="0.2">
      <c r="A350" t="s">
        <v>1209</v>
      </c>
      <c r="B350" s="14" t="s">
        <v>246</v>
      </c>
      <c r="C350" s="16">
        <v>1</v>
      </c>
      <c r="D350" s="5">
        <f t="shared" si="40"/>
        <v>6.1</v>
      </c>
      <c r="E350" s="5">
        <f t="shared" si="47"/>
        <v>6.1</v>
      </c>
      <c r="F350" s="6">
        <f t="shared" si="41"/>
        <v>6.71</v>
      </c>
      <c r="G350" s="5">
        <f t="shared" si="42"/>
        <v>4.0999999999999996</v>
      </c>
      <c r="H350" t="str">
        <f t="shared" si="43"/>
        <v>Mains sages</v>
      </c>
      <c r="I350" t="str">
        <f t="shared" si="44"/>
        <v>Cosmétique Bio</v>
      </c>
      <c r="J350" t="str">
        <f t="shared" si="45"/>
        <v>savons au lait d'anesse</v>
      </c>
      <c r="K350" t="str">
        <f t="shared" si="46"/>
        <v>en livraison</v>
      </c>
    </row>
    <row r="351" spans="1:11" x14ac:dyDescent="0.2">
      <c r="A351" t="s">
        <v>1209</v>
      </c>
      <c r="B351" s="14" t="s">
        <v>134</v>
      </c>
      <c r="C351" s="16">
        <v>2</v>
      </c>
      <c r="D351" s="5">
        <f t="shared" si="40"/>
        <v>42.14</v>
      </c>
      <c r="E351" s="5">
        <f t="shared" si="47"/>
        <v>84.28</v>
      </c>
      <c r="F351" s="6">
        <f t="shared" si="41"/>
        <v>101.136</v>
      </c>
      <c r="G351" s="5">
        <f t="shared" si="42"/>
        <v>75.42</v>
      </c>
      <c r="H351" t="str">
        <f t="shared" si="43"/>
        <v>Come’n’go</v>
      </c>
      <c r="I351" t="str">
        <f t="shared" si="44"/>
        <v>Vêtements</v>
      </c>
      <c r="J351" t="str">
        <f t="shared" si="45"/>
        <v>Jupe longue</v>
      </c>
      <c r="K351" t="str">
        <f t="shared" si="46"/>
        <v>en livraison</v>
      </c>
    </row>
    <row r="352" spans="1:11" x14ac:dyDescent="0.2">
      <c r="A352" t="s">
        <v>1209</v>
      </c>
      <c r="B352" s="14" t="s">
        <v>130</v>
      </c>
      <c r="C352" s="16">
        <v>3</v>
      </c>
      <c r="D352" s="5">
        <f t="shared" si="40"/>
        <v>3.84</v>
      </c>
      <c r="E352" s="5">
        <f t="shared" si="47"/>
        <v>11.52</v>
      </c>
      <c r="F352" s="6">
        <f t="shared" si="41"/>
        <v>11.761919999999998</v>
      </c>
      <c r="G352" s="5">
        <f t="shared" si="42"/>
        <v>9.69</v>
      </c>
      <c r="H352" t="str">
        <f t="shared" si="43"/>
        <v>Asinerie</v>
      </c>
      <c r="I352" t="str">
        <f t="shared" si="44"/>
        <v>Charcuterie</v>
      </c>
      <c r="J352" t="str">
        <f t="shared" si="45"/>
        <v>Saucisson sanglier</v>
      </c>
      <c r="K352" t="str">
        <f t="shared" si="46"/>
        <v>en livraison</v>
      </c>
    </row>
    <row r="353" spans="1:11" x14ac:dyDescent="0.2">
      <c r="A353" t="s">
        <v>1209</v>
      </c>
      <c r="B353" s="14" t="s">
        <v>249</v>
      </c>
      <c r="C353" s="16">
        <v>5</v>
      </c>
      <c r="D353" s="5">
        <f t="shared" si="40"/>
        <v>8</v>
      </c>
      <c r="E353" s="5">
        <f t="shared" si="47"/>
        <v>40</v>
      </c>
      <c r="F353" s="6">
        <f t="shared" si="41"/>
        <v>40.839999999999996</v>
      </c>
      <c r="G353" s="5">
        <f t="shared" si="42"/>
        <v>35</v>
      </c>
      <c r="H353" t="str">
        <f t="shared" si="43"/>
        <v>Id &amp; Pat</v>
      </c>
      <c r="I353" t="str">
        <f t="shared" si="44"/>
        <v>Charcuterie</v>
      </c>
      <c r="J353" t="str">
        <f t="shared" si="45"/>
        <v>paté en croûte 2/3 pers</v>
      </c>
      <c r="K353" t="str">
        <f t="shared" si="46"/>
        <v>en livraison</v>
      </c>
    </row>
    <row r="354" spans="1:11" x14ac:dyDescent="0.2">
      <c r="A354" t="s">
        <v>1209</v>
      </c>
      <c r="B354" s="14" t="s">
        <v>163</v>
      </c>
      <c r="C354" s="16">
        <v>2</v>
      </c>
      <c r="D354" s="5">
        <f t="shared" si="40"/>
        <v>60.12</v>
      </c>
      <c r="E354" s="5">
        <f t="shared" si="47"/>
        <v>120.24</v>
      </c>
      <c r="F354" s="6">
        <f t="shared" si="41"/>
        <v>144.28799999999998</v>
      </c>
      <c r="G354" s="5">
        <f t="shared" si="42"/>
        <v>70.8</v>
      </c>
      <c r="H354" t="str">
        <f t="shared" si="43"/>
        <v>Cuir &amp; co</v>
      </c>
      <c r="I354" t="str">
        <f t="shared" si="44"/>
        <v>Vêtements</v>
      </c>
      <c r="J354" t="str">
        <f t="shared" si="45"/>
        <v>Chapeau</v>
      </c>
      <c r="K354" t="str">
        <f t="shared" si="46"/>
        <v>en livraison</v>
      </c>
    </row>
    <row r="355" spans="1:11" x14ac:dyDescent="0.2">
      <c r="A355" t="s">
        <v>1210</v>
      </c>
      <c r="B355" s="14" t="s">
        <v>153</v>
      </c>
      <c r="C355" s="16">
        <v>1</v>
      </c>
      <c r="D355" s="5">
        <f t="shared" si="40"/>
        <v>32.43</v>
      </c>
      <c r="E355" s="5">
        <f t="shared" si="47"/>
        <v>32.43</v>
      </c>
      <c r="F355" s="6">
        <f t="shared" si="41"/>
        <v>38.915999999999997</v>
      </c>
      <c r="G355" s="5">
        <f t="shared" si="42"/>
        <v>25.98</v>
      </c>
      <c r="H355" t="str">
        <f t="shared" si="43"/>
        <v>Come’n’go</v>
      </c>
      <c r="I355" t="str">
        <f t="shared" si="44"/>
        <v>décoration</v>
      </c>
      <c r="J355" t="str">
        <f t="shared" si="45"/>
        <v>Tapis salon</v>
      </c>
      <c r="K355" t="str">
        <f t="shared" si="46"/>
        <v>annulée</v>
      </c>
    </row>
    <row r="356" spans="1:11" x14ac:dyDescent="0.2">
      <c r="A356" t="s">
        <v>1210</v>
      </c>
      <c r="B356" s="14" t="s">
        <v>177</v>
      </c>
      <c r="C356" s="16">
        <v>1</v>
      </c>
      <c r="D356" s="5">
        <f t="shared" si="40"/>
        <v>30.49</v>
      </c>
      <c r="E356" s="5">
        <f t="shared" si="47"/>
        <v>30.49</v>
      </c>
      <c r="F356" s="6">
        <f t="shared" si="41"/>
        <v>36.587999999999994</v>
      </c>
      <c r="G356" s="5">
        <f t="shared" si="42"/>
        <v>21.66</v>
      </c>
      <c r="H356" t="str">
        <f t="shared" si="43"/>
        <v>Ferme La Casè</v>
      </c>
      <c r="I356" t="str">
        <f t="shared" si="44"/>
        <v xml:space="preserve">Bijoux </v>
      </c>
      <c r="J356" t="str">
        <f t="shared" si="45"/>
        <v xml:space="preserve">Anneau </v>
      </c>
      <c r="K356" t="str">
        <f t="shared" si="46"/>
        <v>annulée</v>
      </c>
    </row>
    <row r="357" spans="1:11" x14ac:dyDescent="0.2">
      <c r="A357" t="s">
        <v>1210</v>
      </c>
      <c r="B357" s="14" t="s">
        <v>131</v>
      </c>
      <c r="C357" s="16">
        <v>5</v>
      </c>
      <c r="D357" s="5">
        <f t="shared" si="40"/>
        <v>20.86</v>
      </c>
      <c r="E357" s="5">
        <f t="shared" si="47"/>
        <v>104.3</v>
      </c>
      <c r="F357" s="6">
        <f t="shared" si="41"/>
        <v>114.73</v>
      </c>
      <c r="G357" s="5">
        <f t="shared" si="42"/>
        <v>83.149999999999991</v>
      </c>
      <c r="H357" t="str">
        <f t="shared" si="43"/>
        <v>La Ruche</v>
      </c>
      <c r="I357" t="str">
        <f t="shared" si="44"/>
        <v>Cosmétique Bio</v>
      </c>
      <c r="J357" t="str">
        <f t="shared" si="45"/>
        <v>Crème hydratant</v>
      </c>
      <c r="K357" t="str">
        <f t="shared" si="46"/>
        <v>annulée</v>
      </c>
    </row>
    <row r="358" spans="1:11" x14ac:dyDescent="0.2">
      <c r="A358" t="s">
        <v>1210</v>
      </c>
      <c r="B358" s="14" t="s">
        <v>247</v>
      </c>
      <c r="C358" s="16">
        <v>4</v>
      </c>
      <c r="D358" s="5">
        <f t="shared" si="40"/>
        <v>13</v>
      </c>
      <c r="E358" s="5">
        <f t="shared" si="47"/>
        <v>52</v>
      </c>
      <c r="F358" s="6">
        <f t="shared" si="41"/>
        <v>54.86</v>
      </c>
      <c r="G358" s="5">
        <f t="shared" si="42"/>
        <v>42</v>
      </c>
      <c r="H358" t="str">
        <f t="shared" si="43"/>
        <v>Chèvres d'Argonnes</v>
      </c>
      <c r="I358" t="str">
        <f t="shared" si="44"/>
        <v>Alimentaire</v>
      </c>
      <c r="J358" t="str">
        <f t="shared" si="45"/>
        <v>tomme chèvre bio</v>
      </c>
      <c r="K358" t="str">
        <f t="shared" si="46"/>
        <v>annulée</v>
      </c>
    </row>
    <row r="359" spans="1:11" x14ac:dyDescent="0.2">
      <c r="A359" t="s">
        <v>1211</v>
      </c>
      <c r="B359" s="14" t="s">
        <v>153</v>
      </c>
      <c r="C359" s="16">
        <v>3</v>
      </c>
      <c r="D359" s="5">
        <f t="shared" si="40"/>
        <v>32.43</v>
      </c>
      <c r="E359" s="5">
        <f t="shared" si="47"/>
        <v>97.289999999999992</v>
      </c>
      <c r="F359" s="6">
        <f t="shared" si="41"/>
        <v>116.74799999999999</v>
      </c>
      <c r="G359" s="5">
        <f t="shared" si="42"/>
        <v>77.94</v>
      </c>
      <c r="H359" t="str">
        <f t="shared" si="43"/>
        <v>Come’n’go</v>
      </c>
      <c r="I359" t="str">
        <f t="shared" si="44"/>
        <v>décoration</v>
      </c>
      <c r="J359" t="str">
        <f t="shared" si="45"/>
        <v>Tapis salon</v>
      </c>
      <c r="K359" t="str">
        <f t="shared" si="46"/>
        <v>en traitement</v>
      </c>
    </row>
    <row r="360" spans="1:11" x14ac:dyDescent="0.2">
      <c r="A360" t="s">
        <v>1211</v>
      </c>
      <c r="B360" s="14" t="s">
        <v>146</v>
      </c>
      <c r="C360" s="16">
        <v>3</v>
      </c>
      <c r="D360" s="5">
        <f t="shared" si="40"/>
        <v>6.17</v>
      </c>
      <c r="E360" s="5">
        <f t="shared" si="47"/>
        <v>18.509999999999998</v>
      </c>
      <c r="F360" s="6">
        <f t="shared" si="41"/>
        <v>19.528049999999997</v>
      </c>
      <c r="G360" s="5">
        <f t="shared" si="42"/>
        <v>12.84</v>
      </c>
      <c r="H360" t="str">
        <f t="shared" si="43"/>
        <v>Brasserie TDC</v>
      </c>
      <c r="I360" t="str">
        <f t="shared" si="44"/>
        <v>Boisson</v>
      </c>
      <c r="J360" t="str">
        <f t="shared" si="45"/>
        <v>Bière brune</v>
      </c>
      <c r="K360" t="str">
        <f t="shared" si="46"/>
        <v>en traitement</v>
      </c>
    </row>
    <row r="361" spans="1:11" x14ac:dyDescent="0.2">
      <c r="A361" t="s">
        <v>1211</v>
      </c>
      <c r="B361" s="14" t="s">
        <v>187</v>
      </c>
      <c r="C361" s="16">
        <v>3</v>
      </c>
      <c r="D361" s="5">
        <f t="shared" si="40"/>
        <v>66.23</v>
      </c>
      <c r="E361" s="5">
        <f t="shared" si="47"/>
        <v>198.69</v>
      </c>
      <c r="F361" s="6">
        <f t="shared" si="41"/>
        <v>238.428</v>
      </c>
      <c r="G361" s="5">
        <f t="shared" si="42"/>
        <v>146.04</v>
      </c>
      <c r="H361" t="str">
        <f t="shared" si="43"/>
        <v>Galice</v>
      </c>
      <c r="I361" t="str">
        <f t="shared" si="44"/>
        <v>Vêtements</v>
      </c>
      <c r="J361" t="str">
        <f t="shared" si="45"/>
        <v>Jeans</v>
      </c>
      <c r="K361" t="str">
        <f t="shared" si="46"/>
        <v>en traitement</v>
      </c>
    </row>
    <row r="362" spans="1:11" x14ac:dyDescent="0.2">
      <c r="A362" t="s">
        <v>1211</v>
      </c>
      <c r="B362" s="14" t="s">
        <v>170</v>
      </c>
      <c r="C362" s="16">
        <v>3</v>
      </c>
      <c r="D362" s="5">
        <f t="shared" si="40"/>
        <v>14.13</v>
      </c>
      <c r="E362" s="5">
        <f t="shared" si="47"/>
        <v>42.39</v>
      </c>
      <c r="F362" s="6">
        <f t="shared" si="41"/>
        <v>50.868000000000002</v>
      </c>
      <c r="G362" s="5">
        <f t="shared" si="42"/>
        <v>37.92</v>
      </c>
      <c r="H362" t="str">
        <f t="shared" si="43"/>
        <v xml:space="preserve">Rose artisan </v>
      </c>
      <c r="I362" t="str">
        <f t="shared" si="44"/>
        <v xml:space="preserve">Bijoux </v>
      </c>
      <c r="J362" t="str">
        <f t="shared" si="45"/>
        <v xml:space="preserve">Pendentif  </v>
      </c>
      <c r="K362" t="str">
        <f t="shared" si="46"/>
        <v>en traitement</v>
      </c>
    </row>
    <row r="363" spans="1:11" x14ac:dyDescent="0.2">
      <c r="A363" t="s">
        <v>1211</v>
      </c>
      <c r="B363" s="14" t="s">
        <v>159</v>
      </c>
      <c r="C363" s="16">
        <v>3</v>
      </c>
      <c r="D363" s="5">
        <f t="shared" si="40"/>
        <v>4.63</v>
      </c>
      <c r="E363" s="5">
        <f t="shared" si="47"/>
        <v>13.89</v>
      </c>
      <c r="F363" s="6">
        <f t="shared" si="41"/>
        <v>14.65395</v>
      </c>
      <c r="G363" s="5">
        <f t="shared" si="42"/>
        <v>10.83</v>
      </c>
      <c r="H363" t="str">
        <f t="shared" si="43"/>
        <v>Champagne Mondom</v>
      </c>
      <c r="I363" t="str">
        <f t="shared" si="44"/>
        <v>Boisson</v>
      </c>
      <c r="J363" t="str">
        <f t="shared" si="45"/>
        <v>Bière aromatisée</v>
      </c>
      <c r="K363" t="str">
        <f t="shared" si="46"/>
        <v>en traitement</v>
      </c>
    </row>
    <row r="364" spans="1:11" x14ac:dyDescent="0.2">
      <c r="A364" t="s">
        <v>1212</v>
      </c>
      <c r="B364" s="14" t="s">
        <v>137</v>
      </c>
      <c r="C364" s="16">
        <v>1</v>
      </c>
      <c r="D364" s="5">
        <f t="shared" si="40"/>
        <v>53.04</v>
      </c>
      <c r="E364" s="5">
        <f t="shared" si="47"/>
        <v>53.04</v>
      </c>
      <c r="F364" s="6">
        <f t="shared" si="41"/>
        <v>63.647999999999996</v>
      </c>
      <c r="G364" s="5">
        <f t="shared" si="42"/>
        <v>30.79</v>
      </c>
      <c r="H364" t="str">
        <f t="shared" si="43"/>
        <v>La Folie</v>
      </c>
      <c r="I364" t="str">
        <f t="shared" si="44"/>
        <v>Vêtements</v>
      </c>
      <c r="J364" t="str">
        <f t="shared" si="45"/>
        <v>Jupe longue</v>
      </c>
      <c r="K364" t="str">
        <f t="shared" si="46"/>
        <v>en livraison</v>
      </c>
    </row>
    <row r="365" spans="1:11" x14ac:dyDescent="0.2">
      <c r="A365" t="s">
        <v>1212</v>
      </c>
      <c r="B365" s="14" t="s">
        <v>141</v>
      </c>
      <c r="C365" s="16">
        <v>5</v>
      </c>
      <c r="D365" s="5">
        <f t="shared" si="40"/>
        <v>35.869999999999997</v>
      </c>
      <c r="E365" s="5">
        <f t="shared" si="47"/>
        <v>179.35</v>
      </c>
      <c r="F365" s="6">
        <f t="shared" si="41"/>
        <v>215.22</v>
      </c>
      <c r="G365" s="5">
        <f t="shared" si="42"/>
        <v>107.05</v>
      </c>
      <c r="H365" t="str">
        <f t="shared" si="43"/>
        <v>Friperie</v>
      </c>
      <c r="I365" t="str">
        <f t="shared" si="44"/>
        <v>Vêtements</v>
      </c>
      <c r="J365" t="str">
        <f t="shared" si="45"/>
        <v xml:space="preserve">Bermuda </v>
      </c>
      <c r="K365" t="str">
        <f t="shared" si="46"/>
        <v>en livraison</v>
      </c>
    </row>
    <row r="366" spans="1:11" x14ac:dyDescent="0.2">
      <c r="A366" t="s">
        <v>1212</v>
      </c>
      <c r="B366" s="14" t="s">
        <v>166</v>
      </c>
      <c r="C366" s="16">
        <v>1</v>
      </c>
      <c r="D366" s="5">
        <f t="shared" si="40"/>
        <v>10.73</v>
      </c>
      <c r="E366" s="5">
        <f t="shared" si="47"/>
        <v>10.73</v>
      </c>
      <c r="F366" s="6">
        <f t="shared" si="41"/>
        <v>11.32015</v>
      </c>
      <c r="G366" s="5">
        <f t="shared" si="42"/>
        <v>6.83</v>
      </c>
      <c r="H366" t="str">
        <f t="shared" si="43"/>
        <v>Miellerie</v>
      </c>
      <c r="I366" t="str">
        <f t="shared" si="44"/>
        <v>Alimentaire</v>
      </c>
      <c r="J366" t="str">
        <f t="shared" si="45"/>
        <v>Soupe courges</v>
      </c>
      <c r="K366" t="str">
        <f t="shared" si="46"/>
        <v>en livraison</v>
      </c>
    </row>
    <row r="367" spans="1:11" x14ac:dyDescent="0.2">
      <c r="A367" t="s">
        <v>1213</v>
      </c>
      <c r="B367" s="14" t="s">
        <v>160</v>
      </c>
      <c r="C367" s="16">
        <v>3</v>
      </c>
      <c r="D367" s="5">
        <f t="shared" si="40"/>
        <v>32.72</v>
      </c>
      <c r="E367" s="5">
        <f t="shared" si="47"/>
        <v>98.16</v>
      </c>
      <c r="F367" s="6">
        <f t="shared" si="41"/>
        <v>117.79199999999999</v>
      </c>
      <c r="G367" s="5">
        <f t="shared" si="42"/>
        <v>87.210000000000008</v>
      </c>
      <c r="H367" t="str">
        <f t="shared" si="43"/>
        <v xml:space="preserve">Rose artisan </v>
      </c>
      <c r="I367" t="str">
        <f t="shared" si="44"/>
        <v xml:space="preserve">Bijoux </v>
      </c>
      <c r="J367" t="str">
        <f t="shared" si="45"/>
        <v xml:space="preserve">Anneau </v>
      </c>
      <c r="K367" t="str">
        <f t="shared" si="46"/>
        <v>annulée</v>
      </c>
    </row>
    <row r="368" spans="1:11" x14ac:dyDescent="0.2">
      <c r="A368" t="s">
        <v>1213</v>
      </c>
      <c r="B368" s="14" t="s">
        <v>182</v>
      </c>
      <c r="C368" s="16">
        <v>4</v>
      </c>
      <c r="D368" s="5">
        <f t="shared" si="40"/>
        <v>4.25</v>
      </c>
      <c r="E368" s="5">
        <f t="shared" si="47"/>
        <v>17</v>
      </c>
      <c r="F368" s="6">
        <f t="shared" si="41"/>
        <v>17.934999999999999</v>
      </c>
      <c r="G368" s="5">
        <f t="shared" si="42"/>
        <v>12.72</v>
      </c>
      <c r="H368" t="str">
        <f t="shared" si="43"/>
        <v>Ferme La Casè</v>
      </c>
      <c r="I368" t="str">
        <f t="shared" si="44"/>
        <v>Boisson</v>
      </c>
      <c r="J368" t="str">
        <f t="shared" si="45"/>
        <v>Bière aromatisée</v>
      </c>
      <c r="K368" t="str">
        <f t="shared" si="46"/>
        <v>annulée</v>
      </c>
    </row>
    <row r="369" spans="1:11" x14ac:dyDescent="0.2">
      <c r="A369" t="s">
        <v>1213</v>
      </c>
      <c r="B369" s="14" t="s">
        <v>169</v>
      </c>
      <c r="C369" s="16">
        <v>4</v>
      </c>
      <c r="D369" s="5">
        <f t="shared" si="40"/>
        <v>3.33</v>
      </c>
      <c r="E369" s="5">
        <f t="shared" si="47"/>
        <v>13.32</v>
      </c>
      <c r="F369" s="6">
        <f t="shared" si="41"/>
        <v>14.0526</v>
      </c>
      <c r="G369" s="5">
        <f t="shared" si="42"/>
        <v>12.04</v>
      </c>
      <c r="H369" t="str">
        <f t="shared" si="43"/>
        <v>La Ruche</v>
      </c>
      <c r="I369" t="str">
        <f t="shared" si="44"/>
        <v>Alimentaire</v>
      </c>
      <c r="J369" t="str">
        <f t="shared" si="45"/>
        <v>Confiture fraise</v>
      </c>
      <c r="K369" t="str">
        <f t="shared" si="46"/>
        <v>annulée</v>
      </c>
    </row>
    <row r="370" spans="1:11" x14ac:dyDescent="0.2">
      <c r="A370" t="s">
        <v>1213</v>
      </c>
      <c r="B370" s="14" t="s">
        <v>152</v>
      </c>
      <c r="C370" s="16">
        <v>2</v>
      </c>
      <c r="D370" s="5">
        <f t="shared" si="40"/>
        <v>63.76</v>
      </c>
      <c r="E370" s="5">
        <f t="shared" si="47"/>
        <v>127.52</v>
      </c>
      <c r="F370" s="6">
        <f t="shared" si="41"/>
        <v>153.024</v>
      </c>
      <c r="G370" s="5">
        <f t="shared" si="42"/>
        <v>88.1</v>
      </c>
      <c r="H370" t="str">
        <f t="shared" si="43"/>
        <v>Tango</v>
      </c>
      <c r="I370" t="str">
        <f t="shared" si="44"/>
        <v>Vêtements</v>
      </c>
      <c r="J370" t="str">
        <f t="shared" si="45"/>
        <v>Chemise manche longue</v>
      </c>
      <c r="K370" t="str">
        <f t="shared" si="46"/>
        <v>annulée</v>
      </c>
    </row>
    <row r="371" spans="1:11" x14ac:dyDescent="0.2">
      <c r="A371" t="s">
        <v>1213</v>
      </c>
      <c r="B371" s="14" t="s">
        <v>158</v>
      </c>
      <c r="C371" s="16">
        <v>2</v>
      </c>
      <c r="D371" s="5">
        <f t="shared" si="40"/>
        <v>51.77</v>
      </c>
      <c r="E371" s="5">
        <f t="shared" si="47"/>
        <v>103.54</v>
      </c>
      <c r="F371" s="6">
        <f t="shared" si="41"/>
        <v>124.248</v>
      </c>
      <c r="G371" s="5">
        <f t="shared" si="42"/>
        <v>82.76</v>
      </c>
      <c r="H371" t="str">
        <f t="shared" si="43"/>
        <v>Galice</v>
      </c>
      <c r="I371" t="str">
        <f t="shared" si="44"/>
        <v>Vêtements</v>
      </c>
      <c r="J371" t="str">
        <f t="shared" si="45"/>
        <v>Chemise manche longue</v>
      </c>
      <c r="K371" t="str">
        <f t="shared" si="46"/>
        <v>annulée</v>
      </c>
    </row>
    <row r="372" spans="1:11" x14ac:dyDescent="0.2">
      <c r="A372" t="s">
        <v>1214</v>
      </c>
      <c r="B372" s="14" t="s">
        <v>182</v>
      </c>
      <c r="C372" s="16">
        <v>5</v>
      </c>
      <c r="D372" s="5">
        <f t="shared" si="40"/>
        <v>4.25</v>
      </c>
      <c r="E372" s="5">
        <f t="shared" si="47"/>
        <v>21.25</v>
      </c>
      <c r="F372" s="6">
        <f t="shared" si="41"/>
        <v>22.418749999999999</v>
      </c>
      <c r="G372" s="5">
        <f t="shared" si="42"/>
        <v>15.9</v>
      </c>
      <c r="H372" t="str">
        <f t="shared" si="43"/>
        <v>Ferme La Casè</v>
      </c>
      <c r="I372" t="str">
        <f t="shared" si="44"/>
        <v>Boisson</v>
      </c>
      <c r="J372" t="str">
        <f t="shared" si="45"/>
        <v>Bière aromatisée</v>
      </c>
      <c r="K372" t="str">
        <f t="shared" si="46"/>
        <v>annulée</v>
      </c>
    </row>
    <row r="373" spans="1:11" x14ac:dyDescent="0.2">
      <c r="A373" t="s">
        <v>1214</v>
      </c>
      <c r="B373" s="14" t="s">
        <v>128</v>
      </c>
      <c r="C373" s="16">
        <v>3</v>
      </c>
      <c r="D373" s="5">
        <f t="shared" si="40"/>
        <v>3.84</v>
      </c>
      <c r="E373" s="5">
        <f t="shared" si="47"/>
        <v>11.52</v>
      </c>
      <c r="F373" s="6">
        <f t="shared" si="41"/>
        <v>12.153599999999999</v>
      </c>
      <c r="G373" s="5">
        <f t="shared" si="42"/>
        <v>9.48</v>
      </c>
      <c r="H373" t="str">
        <f t="shared" si="43"/>
        <v>Ferme La Casè</v>
      </c>
      <c r="I373" t="str">
        <f t="shared" si="44"/>
        <v>Boisson</v>
      </c>
      <c r="J373" t="str">
        <f t="shared" si="45"/>
        <v>Bière blonde</v>
      </c>
      <c r="K373" t="str">
        <f t="shared" si="46"/>
        <v>annulée</v>
      </c>
    </row>
    <row r="374" spans="1:11" x14ac:dyDescent="0.2">
      <c r="A374" t="s">
        <v>1214</v>
      </c>
      <c r="B374" s="14" t="s">
        <v>145</v>
      </c>
      <c r="C374" s="16">
        <v>5</v>
      </c>
      <c r="D374" s="5">
        <f t="shared" si="40"/>
        <v>55.91</v>
      </c>
      <c r="E374" s="5">
        <f t="shared" si="47"/>
        <v>279.54999999999995</v>
      </c>
      <c r="F374" s="6">
        <f t="shared" si="41"/>
        <v>335.45999999999992</v>
      </c>
      <c r="G374" s="5">
        <f t="shared" si="42"/>
        <v>156.44999999999999</v>
      </c>
      <c r="H374" t="str">
        <f t="shared" si="43"/>
        <v>Champagne Fred et fils</v>
      </c>
      <c r="I374" t="str">
        <f t="shared" si="44"/>
        <v>décoration</v>
      </c>
      <c r="J374" t="str">
        <f t="shared" si="45"/>
        <v xml:space="preserve">Bibelot </v>
      </c>
      <c r="K374" t="str">
        <f t="shared" si="46"/>
        <v>annulée</v>
      </c>
    </row>
    <row r="375" spans="1:11" x14ac:dyDescent="0.2">
      <c r="A375" t="s">
        <v>1214</v>
      </c>
      <c r="B375" s="14" t="s">
        <v>159</v>
      </c>
      <c r="C375" s="16">
        <v>2</v>
      </c>
      <c r="D375" s="5">
        <f t="shared" si="40"/>
        <v>4.63</v>
      </c>
      <c r="E375" s="5">
        <f t="shared" si="47"/>
        <v>9.26</v>
      </c>
      <c r="F375" s="6">
        <f t="shared" si="41"/>
        <v>9.7692999999999994</v>
      </c>
      <c r="G375" s="5">
        <f t="shared" si="42"/>
        <v>7.22</v>
      </c>
      <c r="H375" t="str">
        <f t="shared" si="43"/>
        <v>Champagne Mondom</v>
      </c>
      <c r="I375" t="str">
        <f t="shared" si="44"/>
        <v>Boisson</v>
      </c>
      <c r="J375" t="str">
        <f t="shared" si="45"/>
        <v>Bière aromatisée</v>
      </c>
      <c r="K375" t="str">
        <f t="shared" si="46"/>
        <v>annulée</v>
      </c>
    </row>
    <row r="376" spans="1:11" x14ac:dyDescent="0.2">
      <c r="A376" t="s">
        <v>1215</v>
      </c>
      <c r="B376" s="14" t="s">
        <v>168</v>
      </c>
      <c r="C376" s="16">
        <v>4</v>
      </c>
      <c r="D376" s="5">
        <f t="shared" si="40"/>
        <v>3.91</v>
      </c>
      <c r="E376" s="5">
        <f t="shared" si="47"/>
        <v>15.64</v>
      </c>
      <c r="F376" s="6">
        <f t="shared" si="41"/>
        <v>16.5002</v>
      </c>
      <c r="G376" s="5">
        <f t="shared" si="42"/>
        <v>12.44</v>
      </c>
      <c r="H376" t="str">
        <f t="shared" si="43"/>
        <v>La Ruche</v>
      </c>
      <c r="I376" t="str">
        <f t="shared" si="44"/>
        <v>Boisson</v>
      </c>
      <c r="J376" t="str">
        <f t="shared" si="45"/>
        <v>Bière brune</v>
      </c>
      <c r="K376" t="str">
        <f t="shared" si="46"/>
        <v>en livraison</v>
      </c>
    </row>
    <row r="377" spans="1:11" x14ac:dyDescent="0.2">
      <c r="A377" t="s">
        <v>1215</v>
      </c>
      <c r="B377" s="14" t="s">
        <v>186</v>
      </c>
      <c r="C377" s="16">
        <v>1</v>
      </c>
      <c r="D377" s="5">
        <f t="shared" si="40"/>
        <v>9.59</v>
      </c>
      <c r="E377" s="5">
        <f t="shared" si="47"/>
        <v>9.59</v>
      </c>
      <c r="F377" s="6">
        <f t="shared" si="41"/>
        <v>10.11745</v>
      </c>
      <c r="G377" s="5">
        <f t="shared" si="42"/>
        <v>5.54</v>
      </c>
      <c r="H377" t="str">
        <f t="shared" si="43"/>
        <v>H&amp;F</v>
      </c>
      <c r="I377" t="str">
        <f t="shared" si="44"/>
        <v>Alimentaire</v>
      </c>
      <c r="J377" t="str">
        <f t="shared" si="45"/>
        <v>Confiture fraise</v>
      </c>
      <c r="K377" t="str">
        <f t="shared" si="46"/>
        <v>en livraison</v>
      </c>
    </row>
    <row r="378" spans="1:11" x14ac:dyDescent="0.2">
      <c r="A378" t="s">
        <v>1216</v>
      </c>
      <c r="B378" s="14" t="s">
        <v>158</v>
      </c>
      <c r="C378" s="16">
        <v>2</v>
      </c>
      <c r="D378" s="5">
        <f t="shared" si="40"/>
        <v>51.77</v>
      </c>
      <c r="E378" s="5">
        <f t="shared" si="47"/>
        <v>103.54</v>
      </c>
      <c r="F378" s="6">
        <f t="shared" si="41"/>
        <v>124.248</v>
      </c>
      <c r="G378" s="5">
        <f t="shared" si="42"/>
        <v>82.76</v>
      </c>
      <c r="H378" t="str">
        <f t="shared" si="43"/>
        <v>Galice</v>
      </c>
      <c r="I378" t="str">
        <f t="shared" si="44"/>
        <v>Vêtements</v>
      </c>
      <c r="J378" t="str">
        <f t="shared" si="45"/>
        <v>Chemise manche longue</v>
      </c>
      <c r="K378" t="str">
        <f t="shared" si="46"/>
        <v>annulée</v>
      </c>
    </row>
    <row r="379" spans="1:11" x14ac:dyDescent="0.2">
      <c r="A379" t="s">
        <v>1216</v>
      </c>
      <c r="B379" s="14" t="s">
        <v>176</v>
      </c>
      <c r="C379" s="16">
        <v>4</v>
      </c>
      <c r="D379" s="5">
        <f t="shared" si="40"/>
        <v>3.54</v>
      </c>
      <c r="E379" s="5">
        <f t="shared" si="47"/>
        <v>14.16</v>
      </c>
      <c r="F379" s="6">
        <f t="shared" si="41"/>
        <v>14.938799999999999</v>
      </c>
      <c r="G379" s="5">
        <f t="shared" si="42"/>
        <v>8.48</v>
      </c>
      <c r="H379" t="str">
        <f t="shared" si="43"/>
        <v>Ferme La Casè</v>
      </c>
      <c r="I379" t="str">
        <f t="shared" si="44"/>
        <v>Boisson</v>
      </c>
      <c r="J379" t="str">
        <f t="shared" si="45"/>
        <v>Bière ambrée</v>
      </c>
      <c r="K379" t="str">
        <f t="shared" si="46"/>
        <v>annulée</v>
      </c>
    </row>
    <row r="380" spans="1:11" x14ac:dyDescent="0.2">
      <c r="A380" t="s">
        <v>1216</v>
      </c>
      <c r="B380" s="14" t="s">
        <v>186</v>
      </c>
      <c r="C380" s="16">
        <v>4</v>
      </c>
      <c r="D380" s="5">
        <f t="shared" si="40"/>
        <v>9.59</v>
      </c>
      <c r="E380" s="5">
        <f t="shared" si="47"/>
        <v>38.36</v>
      </c>
      <c r="F380" s="6">
        <f t="shared" si="41"/>
        <v>40.469799999999999</v>
      </c>
      <c r="G380" s="5">
        <f t="shared" si="42"/>
        <v>22.16</v>
      </c>
      <c r="H380" t="str">
        <f t="shared" si="43"/>
        <v>H&amp;F</v>
      </c>
      <c r="I380" t="str">
        <f t="shared" si="44"/>
        <v>Alimentaire</v>
      </c>
      <c r="J380" t="str">
        <f t="shared" si="45"/>
        <v>Confiture fraise</v>
      </c>
      <c r="K380" t="str">
        <f t="shared" si="46"/>
        <v>annulée</v>
      </c>
    </row>
    <row r="381" spans="1:11" x14ac:dyDescent="0.2">
      <c r="A381" t="s">
        <v>1216</v>
      </c>
      <c r="B381" s="14" t="s">
        <v>178</v>
      </c>
      <c r="C381" s="16">
        <v>1</v>
      </c>
      <c r="D381" s="5">
        <f t="shared" si="40"/>
        <v>41.89</v>
      </c>
      <c r="E381" s="5">
        <f t="shared" si="47"/>
        <v>41.89</v>
      </c>
      <c r="F381" s="6">
        <f t="shared" si="41"/>
        <v>50.268000000000001</v>
      </c>
      <c r="G381" s="5">
        <f t="shared" si="42"/>
        <v>35.450000000000003</v>
      </c>
      <c r="H381" t="str">
        <f t="shared" si="43"/>
        <v>Tango</v>
      </c>
      <c r="I381" t="str">
        <f t="shared" si="44"/>
        <v>Vêtements</v>
      </c>
      <c r="J381" t="str">
        <f t="shared" si="45"/>
        <v>Pantalon mi-long</v>
      </c>
      <c r="K381" t="str">
        <f t="shared" si="46"/>
        <v>annulée</v>
      </c>
    </row>
    <row r="382" spans="1:11" x14ac:dyDescent="0.2">
      <c r="A382" t="s">
        <v>1217</v>
      </c>
      <c r="B382" s="14" t="s">
        <v>133</v>
      </c>
      <c r="C382" s="16">
        <v>3</v>
      </c>
      <c r="D382" s="5">
        <f t="shared" si="40"/>
        <v>9.27</v>
      </c>
      <c r="E382" s="5">
        <f t="shared" si="47"/>
        <v>27.81</v>
      </c>
      <c r="F382" s="6">
        <f t="shared" si="41"/>
        <v>29.339549999999996</v>
      </c>
      <c r="G382" s="5">
        <f t="shared" si="42"/>
        <v>24</v>
      </c>
      <c r="H382" t="str">
        <f t="shared" si="43"/>
        <v>Miellerie</v>
      </c>
      <c r="I382" t="str">
        <f t="shared" si="44"/>
        <v>Alimentaire</v>
      </c>
      <c r="J382" t="str">
        <f t="shared" si="45"/>
        <v>Soupe légumes</v>
      </c>
      <c r="K382" t="str">
        <f t="shared" si="46"/>
        <v>livrée</v>
      </c>
    </row>
    <row r="383" spans="1:11" x14ac:dyDescent="0.2">
      <c r="A383" t="s">
        <v>1217</v>
      </c>
      <c r="B383" s="14" t="s">
        <v>183</v>
      </c>
      <c r="C383" s="16">
        <v>5</v>
      </c>
      <c r="D383" s="5">
        <f t="shared" si="40"/>
        <v>47.85</v>
      </c>
      <c r="E383" s="5">
        <f t="shared" si="47"/>
        <v>239.25</v>
      </c>
      <c r="F383" s="6">
        <f t="shared" si="41"/>
        <v>252.40875</v>
      </c>
      <c r="G383" s="5">
        <f t="shared" si="42"/>
        <v>159.1</v>
      </c>
      <c r="H383" t="str">
        <f t="shared" si="43"/>
        <v>Le Jardin</v>
      </c>
      <c r="I383" t="str">
        <f t="shared" si="44"/>
        <v>Boisson</v>
      </c>
      <c r="J383" t="str">
        <f t="shared" si="45"/>
        <v>Champagne demi-sec</v>
      </c>
      <c r="K383" t="str">
        <f t="shared" si="46"/>
        <v>livrée</v>
      </c>
    </row>
    <row r="384" spans="1:11" x14ac:dyDescent="0.2">
      <c r="A384" t="s">
        <v>1217</v>
      </c>
      <c r="B384" s="14" t="s">
        <v>141</v>
      </c>
      <c r="C384" s="16">
        <v>5</v>
      </c>
      <c r="D384" s="5">
        <f t="shared" si="40"/>
        <v>35.869999999999997</v>
      </c>
      <c r="E384" s="5">
        <f t="shared" si="47"/>
        <v>179.35</v>
      </c>
      <c r="F384" s="6">
        <f t="shared" si="41"/>
        <v>215.22</v>
      </c>
      <c r="G384" s="5">
        <f t="shared" si="42"/>
        <v>107.05</v>
      </c>
      <c r="H384" t="str">
        <f t="shared" si="43"/>
        <v>Friperie</v>
      </c>
      <c r="I384" t="str">
        <f t="shared" si="44"/>
        <v>Vêtements</v>
      </c>
      <c r="J384" t="str">
        <f t="shared" si="45"/>
        <v xml:space="preserve">Bermuda </v>
      </c>
      <c r="K384" t="str">
        <f t="shared" si="46"/>
        <v>livrée</v>
      </c>
    </row>
    <row r="385" spans="1:11" x14ac:dyDescent="0.2">
      <c r="A385" t="s">
        <v>1217</v>
      </c>
      <c r="B385" s="14" t="s">
        <v>140</v>
      </c>
      <c r="C385" s="16">
        <v>4</v>
      </c>
      <c r="D385" s="5">
        <f t="shared" si="40"/>
        <v>45.04</v>
      </c>
      <c r="E385" s="5">
        <f t="shared" si="47"/>
        <v>180.16</v>
      </c>
      <c r="F385" s="6">
        <f t="shared" si="41"/>
        <v>190.06879999999998</v>
      </c>
      <c r="G385" s="5">
        <f t="shared" si="42"/>
        <v>120.36</v>
      </c>
      <c r="H385" t="str">
        <f t="shared" si="43"/>
        <v>Champagne Mondom</v>
      </c>
      <c r="I385" t="str">
        <f t="shared" si="44"/>
        <v>Boisson</v>
      </c>
      <c r="J385" t="str">
        <f t="shared" si="45"/>
        <v>Marc de champagne</v>
      </c>
      <c r="K385" t="str">
        <f t="shared" si="46"/>
        <v>livrée</v>
      </c>
    </row>
    <row r="386" spans="1:11" x14ac:dyDescent="0.2">
      <c r="A386" t="s">
        <v>1217</v>
      </c>
      <c r="B386" s="14" t="s">
        <v>189</v>
      </c>
      <c r="C386" s="16">
        <v>2</v>
      </c>
      <c r="D386" s="5">
        <f t="shared" ref="D386:D449" si="48">VLOOKUP($B386,Produits,4,FALSE)</f>
        <v>80.03</v>
      </c>
      <c r="E386" s="5">
        <f t="shared" si="47"/>
        <v>160.06</v>
      </c>
      <c r="F386" s="6">
        <f t="shared" ref="F386:F449" si="49">E386*(1+VLOOKUP(VLOOKUP($B386,Produits,3,FALSE),TVAs,2,FALSE))</f>
        <v>192.072</v>
      </c>
      <c r="G386" s="5">
        <f t="shared" ref="G386:G449" si="50">VLOOKUP($B386,Produits,7,FALSE)*C386</f>
        <v>93.52</v>
      </c>
      <c r="H386" t="str">
        <f t="shared" ref="H386:H449" si="51">VLOOKUP($B386,Produits,2,FALSE)</f>
        <v>La Folie</v>
      </c>
      <c r="I386" t="str">
        <f t="shared" ref="I386:I449" si="52">VLOOKUP($B386,Produits,3,FALSE)</f>
        <v>Vêtements</v>
      </c>
      <c r="J386" t="str">
        <f t="shared" ref="J386:J449" si="53">VLOOKUP($B386,Produits,5,FALSE)</f>
        <v>Robe longue</v>
      </c>
      <c r="K386" t="str">
        <f t="shared" ref="K386:K449" si="54">VLOOKUP($A386,Commandes,4,FALSE)</f>
        <v>livrée</v>
      </c>
    </row>
    <row r="387" spans="1:11" x14ac:dyDescent="0.2">
      <c r="A387" t="s">
        <v>1218</v>
      </c>
      <c r="B387" s="14" t="s">
        <v>153</v>
      </c>
      <c r="C387" s="16">
        <v>1</v>
      </c>
      <c r="D387" s="5">
        <f t="shared" si="48"/>
        <v>32.43</v>
      </c>
      <c r="E387" s="5">
        <f t="shared" ref="E387:E450" si="55">D387*C387</f>
        <v>32.43</v>
      </c>
      <c r="F387" s="6">
        <f t="shared" si="49"/>
        <v>38.915999999999997</v>
      </c>
      <c r="G387" s="5">
        <f t="shared" si="50"/>
        <v>25.98</v>
      </c>
      <c r="H387" t="str">
        <f t="shared" si="51"/>
        <v>Come’n’go</v>
      </c>
      <c r="I387" t="str">
        <f t="shared" si="52"/>
        <v>décoration</v>
      </c>
      <c r="J387" t="str">
        <f t="shared" si="53"/>
        <v>Tapis salon</v>
      </c>
      <c r="K387" t="str">
        <f t="shared" si="54"/>
        <v>livrée</v>
      </c>
    </row>
    <row r="388" spans="1:11" x14ac:dyDescent="0.2">
      <c r="A388" t="s">
        <v>1218</v>
      </c>
      <c r="B388" s="14" t="s">
        <v>249</v>
      </c>
      <c r="C388" s="16">
        <v>5</v>
      </c>
      <c r="D388" s="5">
        <f t="shared" si="48"/>
        <v>8</v>
      </c>
      <c r="E388" s="5">
        <f t="shared" si="55"/>
        <v>40</v>
      </c>
      <c r="F388" s="6">
        <f t="shared" si="49"/>
        <v>40.839999999999996</v>
      </c>
      <c r="G388" s="5">
        <f t="shared" si="50"/>
        <v>35</v>
      </c>
      <c r="H388" t="str">
        <f t="shared" si="51"/>
        <v>Id &amp; Pat</v>
      </c>
      <c r="I388" t="str">
        <f t="shared" si="52"/>
        <v>Charcuterie</v>
      </c>
      <c r="J388" t="str">
        <f t="shared" si="53"/>
        <v>paté en croûte 2/3 pers</v>
      </c>
      <c r="K388" t="str">
        <f t="shared" si="54"/>
        <v>livrée</v>
      </c>
    </row>
    <row r="389" spans="1:11" x14ac:dyDescent="0.2">
      <c r="A389" t="s">
        <v>1218</v>
      </c>
      <c r="B389" s="14" t="s">
        <v>251</v>
      </c>
      <c r="C389" s="16">
        <v>1</v>
      </c>
      <c r="D389" s="5">
        <f t="shared" si="48"/>
        <v>29.8</v>
      </c>
      <c r="E389" s="5">
        <f t="shared" si="55"/>
        <v>29.8</v>
      </c>
      <c r="F389" s="6">
        <f t="shared" si="49"/>
        <v>30.425799999999999</v>
      </c>
      <c r="G389" s="5">
        <f t="shared" si="50"/>
        <v>20.25</v>
      </c>
      <c r="H389" t="str">
        <f t="shared" si="51"/>
        <v>A pas de canard</v>
      </c>
      <c r="I389" t="str">
        <f t="shared" si="52"/>
        <v>Charcuterie</v>
      </c>
      <c r="J389" t="str">
        <f t="shared" si="53"/>
        <v>Bloc fois gras</v>
      </c>
      <c r="K389" t="str">
        <f t="shared" si="54"/>
        <v>livrée</v>
      </c>
    </row>
    <row r="390" spans="1:11" x14ac:dyDescent="0.2">
      <c r="A390" t="s">
        <v>1218</v>
      </c>
      <c r="B390" s="14" t="s">
        <v>134</v>
      </c>
      <c r="C390" s="16">
        <v>3</v>
      </c>
      <c r="D390" s="5">
        <f t="shared" si="48"/>
        <v>42.14</v>
      </c>
      <c r="E390" s="5">
        <f t="shared" si="55"/>
        <v>126.42</v>
      </c>
      <c r="F390" s="6">
        <f t="shared" si="49"/>
        <v>151.70400000000001</v>
      </c>
      <c r="G390" s="5">
        <f t="shared" si="50"/>
        <v>113.13</v>
      </c>
      <c r="H390" t="str">
        <f t="shared" si="51"/>
        <v>Come’n’go</v>
      </c>
      <c r="I390" t="str">
        <f t="shared" si="52"/>
        <v>Vêtements</v>
      </c>
      <c r="J390" t="str">
        <f t="shared" si="53"/>
        <v>Jupe longue</v>
      </c>
      <c r="K390" t="str">
        <f t="shared" si="54"/>
        <v>livrée</v>
      </c>
    </row>
    <row r="391" spans="1:11" x14ac:dyDescent="0.2">
      <c r="A391" t="s">
        <v>1219</v>
      </c>
      <c r="B391" s="14" t="s">
        <v>188</v>
      </c>
      <c r="C391" s="16">
        <v>4</v>
      </c>
      <c r="D391" s="5">
        <f t="shared" si="48"/>
        <v>36.229999999999997</v>
      </c>
      <c r="E391" s="5">
        <f t="shared" si="55"/>
        <v>144.91999999999999</v>
      </c>
      <c r="F391" s="6">
        <f t="shared" si="49"/>
        <v>173.90399999999997</v>
      </c>
      <c r="G391" s="5">
        <f t="shared" si="50"/>
        <v>122.12</v>
      </c>
      <c r="H391" t="str">
        <f t="shared" si="51"/>
        <v>Cuir &amp; co</v>
      </c>
      <c r="I391" t="str">
        <f t="shared" si="52"/>
        <v>Vêtements</v>
      </c>
      <c r="J391" t="str">
        <f t="shared" si="53"/>
        <v>Robe longue</v>
      </c>
      <c r="K391" t="str">
        <f t="shared" si="54"/>
        <v>livrée</v>
      </c>
    </row>
    <row r="392" spans="1:11" x14ac:dyDescent="0.2">
      <c r="A392" t="s">
        <v>1220</v>
      </c>
      <c r="B392" s="14" t="s">
        <v>243</v>
      </c>
      <c r="C392" s="16">
        <v>4</v>
      </c>
      <c r="D392" s="5">
        <f t="shared" si="48"/>
        <v>12.5</v>
      </c>
      <c r="E392" s="5">
        <f t="shared" si="55"/>
        <v>50</v>
      </c>
      <c r="F392" s="6">
        <f t="shared" si="49"/>
        <v>51.05</v>
      </c>
      <c r="G392" s="5">
        <f t="shared" si="50"/>
        <v>23.6</v>
      </c>
      <c r="H392" t="str">
        <f t="shared" si="51"/>
        <v>A pas de canard</v>
      </c>
      <c r="I392" t="str">
        <f t="shared" si="52"/>
        <v>Charcuterie</v>
      </c>
      <c r="J392" t="str">
        <f t="shared" si="53"/>
        <v>Maigret canard sec</v>
      </c>
      <c r="K392" t="str">
        <f t="shared" si="54"/>
        <v>en livraison</v>
      </c>
    </row>
    <row r="393" spans="1:11" x14ac:dyDescent="0.2">
      <c r="A393" t="s">
        <v>1220</v>
      </c>
      <c r="B393" s="14" t="s">
        <v>138</v>
      </c>
      <c r="C393" s="16">
        <v>5</v>
      </c>
      <c r="D393" s="5">
        <f t="shared" si="48"/>
        <v>6.74</v>
      </c>
      <c r="E393" s="5">
        <f t="shared" si="55"/>
        <v>33.700000000000003</v>
      </c>
      <c r="F393" s="6">
        <f t="shared" si="49"/>
        <v>34.407699999999998</v>
      </c>
      <c r="G393" s="5">
        <f t="shared" si="50"/>
        <v>20.7</v>
      </c>
      <c r="H393" t="str">
        <f t="shared" si="51"/>
        <v>Ferme La Casè</v>
      </c>
      <c r="I393" t="str">
        <f t="shared" si="52"/>
        <v>Charcuterie</v>
      </c>
      <c r="J393" t="str">
        <f t="shared" si="53"/>
        <v>Saucisson aux cèpes</v>
      </c>
      <c r="K393" t="str">
        <f t="shared" si="54"/>
        <v>en livraison</v>
      </c>
    </row>
    <row r="394" spans="1:11" x14ac:dyDescent="0.2">
      <c r="A394" t="s">
        <v>1220</v>
      </c>
      <c r="B394" s="14" t="s">
        <v>244</v>
      </c>
      <c r="C394" s="16">
        <v>5</v>
      </c>
      <c r="D394" s="5">
        <f t="shared" si="48"/>
        <v>2.7</v>
      </c>
      <c r="E394" s="5">
        <f t="shared" si="55"/>
        <v>13.5</v>
      </c>
      <c r="F394" s="6">
        <f t="shared" si="49"/>
        <v>14.2425</v>
      </c>
      <c r="G394" s="5">
        <f t="shared" si="50"/>
        <v>9.5</v>
      </c>
      <c r="H394" t="str">
        <f t="shared" si="51"/>
        <v>Secret nature</v>
      </c>
      <c r="I394" t="str">
        <f t="shared" si="52"/>
        <v>Alimentaire</v>
      </c>
      <c r="J394" t="str">
        <f t="shared" si="53"/>
        <v>pain de campagne</v>
      </c>
      <c r="K394" t="str">
        <f t="shared" si="54"/>
        <v>en livraison</v>
      </c>
    </row>
    <row r="395" spans="1:11" x14ac:dyDescent="0.2">
      <c r="A395" t="s">
        <v>1220</v>
      </c>
      <c r="B395" s="14" t="s">
        <v>255</v>
      </c>
      <c r="C395" s="16">
        <v>3</v>
      </c>
      <c r="D395" s="5">
        <f t="shared" si="48"/>
        <v>35.700000000000003</v>
      </c>
      <c r="E395" s="5">
        <f t="shared" si="55"/>
        <v>107.10000000000001</v>
      </c>
      <c r="F395" s="6">
        <f t="shared" si="49"/>
        <v>112.9905</v>
      </c>
      <c r="G395" s="5">
        <f t="shared" si="50"/>
        <v>86.1</v>
      </c>
      <c r="H395" t="str">
        <f t="shared" si="51"/>
        <v>Chèvres d'Argonnes</v>
      </c>
      <c r="I395" t="str">
        <f t="shared" si="52"/>
        <v>Alimentaire</v>
      </c>
      <c r="J395" t="str">
        <f t="shared" si="53"/>
        <v>Fromage crémeux chèvre 1kg</v>
      </c>
      <c r="K395" t="str">
        <f t="shared" si="54"/>
        <v>en livraison</v>
      </c>
    </row>
    <row r="396" spans="1:11" x14ac:dyDescent="0.2">
      <c r="A396" t="s">
        <v>1221</v>
      </c>
      <c r="B396" s="14" t="s">
        <v>154</v>
      </c>
      <c r="C396" s="16">
        <v>3</v>
      </c>
      <c r="D396" s="5">
        <f t="shared" si="48"/>
        <v>29.58</v>
      </c>
      <c r="E396" s="5">
        <f t="shared" si="55"/>
        <v>88.74</v>
      </c>
      <c r="F396" s="6">
        <f t="shared" si="49"/>
        <v>93.620699999999985</v>
      </c>
      <c r="G396" s="5">
        <f t="shared" si="50"/>
        <v>59.699999999999996</v>
      </c>
      <c r="H396" t="str">
        <f t="shared" si="51"/>
        <v>La Ruche</v>
      </c>
      <c r="I396" t="str">
        <f t="shared" si="52"/>
        <v>Alimentaire</v>
      </c>
      <c r="J396" t="str">
        <f t="shared" si="53"/>
        <v>Panier légumes</v>
      </c>
      <c r="K396" t="str">
        <f t="shared" si="54"/>
        <v>livrée</v>
      </c>
    </row>
    <row r="397" spans="1:11" x14ac:dyDescent="0.2">
      <c r="A397" t="s">
        <v>1222</v>
      </c>
      <c r="B397" s="14" t="s">
        <v>155</v>
      </c>
      <c r="C397" s="16">
        <v>4</v>
      </c>
      <c r="D397" s="5">
        <f t="shared" si="48"/>
        <v>44.74</v>
      </c>
      <c r="E397" s="5">
        <f t="shared" si="55"/>
        <v>178.96</v>
      </c>
      <c r="F397" s="6">
        <f t="shared" si="49"/>
        <v>214.75200000000001</v>
      </c>
      <c r="G397" s="5">
        <f t="shared" si="50"/>
        <v>99.56</v>
      </c>
      <c r="H397" t="str">
        <f t="shared" si="51"/>
        <v>La Folie</v>
      </c>
      <c r="I397" t="str">
        <f t="shared" si="52"/>
        <v>Vêtements</v>
      </c>
      <c r="J397" t="str">
        <f t="shared" si="53"/>
        <v xml:space="preserve">Bermuda </v>
      </c>
      <c r="K397" t="str">
        <f t="shared" si="54"/>
        <v>livrée</v>
      </c>
    </row>
    <row r="398" spans="1:11" x14ac:dyDescent="0.2">
      <c r="A398" t="s">
        <v>1222</v>
      </c>
      <c r="B398" s="14" t="s">
        <v>260</v>
      </c>
      <c r="C398" s="16">
        <v>1</v>
      </c>
      <c r="D398" s="5">
        <f t="shared" si="48"/>
        <v>5</v>
      </c>
      <c r="E398" s="5">
        <f t="shared" si="55"/>
        <v>5</v>
      </c>
      <c r="F398" s="6">
        <f t="shared" si="49"/>
        <v>5.2749999999999995</v>
      </c>
      <c r="G398" s="5">
        <f t="shared" si="50"/>
        <v>4.3</v>
      </c>
      <c r="H398" t="str">
        <f t="shared" si="51"/>
        <v>Secret nature</v>
      </c>
      <c r="I398" t="str">
        <f t="shared" si="52"/>
        <v>Alimentaire</v>
      </c>
      <c r="J398" t="str">
        <f t="shared" si="53"/>
        <v>pain surprise</v>
      </c>
      <c r="K398" t="str">
        <f t="shared" si="54"/>
        <v>livrée</v>
      </c>
    </row>
    <row r="399" spans="1:11" x14ac:dyDescent="0.2">
      <c r="A399" t="s">
        <v>1222</v>
      </c>
      <c r="B399" s="14" t="s">
        <v>136</v>
      </c>
      <c r="C399" s="16">
        <v>3</v>
      </c>
      <c r="D399" s="5">
        <f t="shared" si="48"/>
        <v>5.27</v>
      </c>
      <c r="E399" s="5">
        <f t="shared" si="55"/>
        <v>15.809999999999999</v>
      </c>
      <c r="F399" s="6">
        <f t="shared" si="49"/>
        <v>16.679549999999999</v>
      </c>
      <c r="G399" s="5">
        <f t="shared" si="50"/>
        <v>9.120000000000001</v>
      </c>
      <c r="H399" t="str">
        <f t="shared" si="51"/>
        <v>Ferme Verim</v>
      </c>
      <c r="I399" t="str">
        <f t="shared" si="52"/>
        <v>Alimentaire</v>
      </c>
      <c r="J399" t="str">
        <f t="shared" si="53"/>
        <v>Confiture fraise</v>
      </c>
      <c r="K399" t="str">
        <f t="shared" si="54"/>
        <v>livrée</v>
      </c>
    </row>
    <row r="400" spans="1:11" x14ac:dyDescent="0.2">
      <c r="A400" t="s">
        <v>1222</v>
      </c>
      <c r="B400" s="14" t="s">
        <v>182</v>
      </c>
      <c r="C400" s="16">
        <v>2</v>
      </c>
      <c r="D400" s="5">
        <f t="shared" si="48"/>
        <v>4.25</v>
      </c>
      <c r="E400" s="5">
        <f t="shared" si="55"/>
        <v>8.5</v>
      </c>
      <c r="F400" s="6">
        <f t="shared" si="49"/>
        <v>8.9674999999999994</v>
      </c>
      <c r="G400" s="5">
        <f t="shared" si="50"/>
        <v>6.36</v>
      </c>
      <c r="H400" t="str">
        <f t="shared" si="51"/>
        <v>Ferme La Casè</v>
      </c>
      <c r="I400" t="str">
        <f t="shared" si="52"/>
        <v>Boisson</v>
      </c>
      <c r="J400" t="str">
        <f t="shared" si="53"/>
        <v>Bière aromatisée</v>
      </c>
      <c r="K400" t="str">
        <f t="shared" si="54"/>
        <v>livrée</v>
      </c>
    </row>
    <row r="401" spans="1:11" x14ac:dyDescent="0.2">
      <c r="A401" t="s">
        <v>1223</v>
      </c>
      <c r="B401" s="14" t="s">
        <v>142</v>
      </c>
      <c r="C401" s="16">
        <v>4</v>
      </c>
      <c r="D401" s="5">
        <f t="shared" si="48"/>
        <v>14.78</v>
      </c>
      <c r="E401" s="5">
        <f t="shared" si="55"/>
        <v>59.12</v>
      </c>
      <c r="F401" s="6">
        <f t="shared" si="49"/>
        <v>62.371599999999994</v>
      </c>
      <c r="G401" s="5">
        <f t="shared" si="50"/>
        <v>43.72</v>
      </c>
      <c r="H401" t="str">
        <f t="shared" si="51"/>
        <v>Miellerie</v>
      </c>
      <c r="I401" t="str">
        <f t="shared" si="52"/>
        <v>Alimentaire</v>
      </c>
      <c r="J401" t="str">
        <f t="shared" si="53"/>
        <v xml:space="preserve">Gelée royale </v>
      </c>
      <c r="K401" t="str">
        <f t="shared" si="54"/>
        <v>en traitement</v>
      </c>
    </row>
    <row r="402" spans="1:11" x14ac:dyDescent="0.2">
      <c r="A402" t="s">
        <v>1223</v>
      </c>
      <c r="B402" s="14" t="s">
        <v>152</v>
      </c>
      <c r="C402" s="16">
        <v>1</v>
      </c>
      <c r="D402" s="5">
        <f t="shared" si="48"/>
        <v>63.76</v>
      </c>
      <c r="E402" s="5">
        <f t="shared" si="55"/>
        <v>63.76</v>
      </c>
      <c r="F402" s="6">
        <f t="shared" si="49"/>
        <v>76.512</v>
      </c>
      <c r="G402" s="5">
        <f t="shared" si="50"/>
        <v>44.05</v>
      </c>
      <c r="H402" t="str">
        <f t="shared" si="51"/>
        <v>Tango</v>
      </c>
      <c r="I402" t="str">
        <f t="shared" si="52"/>
        <v>Vêtements</v>
      </c>
      <c r="J402" t="str">
        <f t="shared" si="53"/>
        <v>Chemise manche longue</v>
      </c>
      <c r="K402" t="str">
        <f t="shared" si="54"/>
        <v>en traitement</v>
      </c>
    </row>
    <row r="403" spans="1:11" x14ac:dyDescent="0.2">
      <c r="A403" t="s">
        <v>1223</v>
      </c>
      <c r="B403" s="14" t="s">
        <v>147</v>
      </c>
      <c r="C403" s="16">
        <v>2</v>
      </c>
      <c r="D403" s="5">
        <f t="shared" si="48"/>
        <v>31.1</v>
      </c>
      <c r="E403" s="5">
        <f t="shared" si="55"/>
        <v>62.2</v>
      </c>
      <c r="F403" s="6">
        <f t="shared" si="49"/>
        <v>74.64</v>
      </c>
      <c r="G403" s="5">
        <f t="shared" si="50"/>
        <v>52.48</v>
      </c>
      <c r="H403" t="str">
        <f t="shared" si="51"/>
        <v>Galice</v>
      </c>
      <c r="I403" t="str">
        <f t="shared" si="52"/>
        <v>Vêtements</v>
      </c>
      <c r="J403" t="str">
        <f t="shared" si="53"/>
        <v>Chemise manche longue</v>
      </c>
      <c r="K403" t="str">
        <f t="shared" si="54"/>
        <v>en traitement</v>
      </c>
    </row>
    <row r="404" spans="1:11" x14ac:dyDescent="0.2">
      <c r="A404" t="s">
        <v>1224</v>
      </c>
      <c r="B404" s="14" t="s">
        <v>138</v>
      </c>
      <c r="C404" s="16">
        <v>2</v>
      </c>
      <c r="D404" s="5">
        <f t="shared" si="48"/>
        <v>6.74</v>
      </c>
      <c r="E404" s="5">
        <f t="shared" si="55"/>
        <v>13.48</v>
      </c>
      <c r="F404" s="6">
        <f t="shared" si="49"/>
        <v>13.763079999999999</v>
      </c>
      <c r="G404" s="5">
        <f t="shared" si="50"/>
        <v>8.2799999999999994</v>
      </c>
      <c r="H404" t="str">
        <f t="shared" si="51"/>
        <v>Ferme La Casè</v>
      </c>
      <c r="I404" t="str">
        <f t="shared" si="52"/>
        <v>Charcuterie</v>
      </c>
      <c r="J404" t="str">
        <f t="shared" si="53"/>
        <v>Saucisson aux cèpes</v>
      </c>
      <c r="K404" t="str">
        <f t="shared" si="54"/>
        <v>annulée</v>
      </c>
    </row>
    <row r="405" spans="1:11" x14ac:dyDescent="0.2">
      <c r="A405" t="s">
        <v>1224</v>
      </c>
      <c r="B405" s="14" t="s">
        <v>190</v>
      </c>
      <c r="C405" s="16">
        <v>4</v>
      </c>
      <c r="D405" s="5">
        <f t="shared" si="48"/>
        <v>8.91</v>
      </c>
      <c r="E405" s="5">
        <f t="shared" si="55"/>
        <v>35.64</v>
      </c>
      <c r="F405" s="6">
        <f t="shared" si="49"/>
        <v>37.600200000000001</v>
      </c>
      <c r="G405" s="5">
        <f t="shared" si="50"/>
        <v>26</v>
      </c>
      <c r="H405" t="str">
        <f t="shared" si="51"/>
        <v>Le Jardin</v>
      </c>
      <c r="I405" t="str">
        <f t="shared" si="52"/>
        <v>Alimentaire</v>
      </c>
      <c r="J405" t="str">
        <f t="shared" si="53"/>
        <v>Confiture marrom</v>
      </c>
      <c r="K405" t="str">
        <f t="shared" si="54"/>
        <v>annulée</v>
      </c>
    </row>
    <row r="406" spans="1:11" x14ac:dyDescent="0.2">
      <c r="A406" t="s">
        <v>1224</v>
      </c>
      <c r="B406" s="14" t="s">
        <v>153</v>
      </c>
      <c r="C406" s="16">
        <v>2</v>
      </c>
      <c r="D406" s="5">
        <f t="shared" si="48"/>
        <v>32.43</v>
      </c>
      <c r="E406" s="5">
        <f t="shared" si="55"/>
        <v>64.86</v>
      </c>
      <c r="F406" s="6">
        <f t="shared" si="49"/>
        <v>77.831999999999994</v>
      </c>
      <c r="G406" s="5">
        <f t="shared" si="50"/>
        <v>51.96</v>
      </c>
      <c r="H406" t="str">
        <f t="shared" si="51"/>
        <v>Come’n’go</v>
      </c>
      <c r="I406" t="str">
        <f t="shared" si="52"/>
        <v>décoration</v>
      </c>
      <c r="J406" t="str">
        <f t="shared" si="53"/>
        <v>Tapis salon</v>
      </c>
      <c r="K406" t="str">
        <f t="shared" si="54"/>
        <v>annulée</v>
      </c>
    </row>
    <row r="407" spans="1:11" x14ac:dyDescent="0.2">
      <c r="A407" t="s">
        <v>1224</v>
      </c>
      <c r="B407" s="14" t="s">
        <v>243</v>
      </c>
      <c r="C407" s="16">
        <v>4</v>
      </c>
      <c r="D407" s="5">
        <f t="shared" si="48"/>
        <v>12.5</v>
      </c>
      <c r="E407" s="5">
        <f t="shared" si="55"/>
        <v>50</v>
      </c>
      <c r="F407" s="6">
        <f t="shared" si="49"/>
        <v>51.05</v>
      </c>
      <c r="G407" s="5">
        <f t="shared" si="50"/>
        <v>23.6</v>
      </c>
      <c r="H407" t="str">
        <f t="shared" si="51"/>
        <v>A pas de canard</v>
      </c>
      <c r="I407" t="str">
        <f t="shared" si="52"/>
        <v>Charcuterie</v>
      </c>
      <c r="J407" t="str">
        <f t="shared" si="53"/>
        <v>Maigret canard sec</v>
      </c>
      <c r="K407" t="str">
        <f t="shared" si="54"/>
        <v>annulée</v>
      </c>
    </row>
    <row r="408" spans="1:11" x14ac:dyDescent="0.2">
      <c r="A408" t="s">
        <v>1225</v>
      </c>
      <c r="B408" s="14" t="s">
        <v>263</v>
      </c>
      <c r="C408" s="16">
        <v>3</v>
      </c>
      <c r="D408" s="5">
        <f t="shared" si="48"/>
        <v>25</v>
      </c>
      <c r="E408" s="5">
        <f t="shared" si="55"/>
        <v>75</v>
      </c>
      <c r="F408" s="6">
        <f t="shared" si="49"/>
        <v>79.125</v>
      </c>
      <c r="G408" s="5">
        <f t="shared" si="50"/>
        <v>67.5</v>
      </c>
      <c r="H408" t="str">
        <f t="shared" si="51"/>
        <v>Chèvres d'Argonnes</v>
      </c>
      <c r="I408" t="str">
        <f t="shared" si="52"/>
        <v>Alimentaire</v>
      </c>
      <c r="J408" t="str">
        <f t="shared" si="53"/>
        <v>Yaourt chèvre 1kg</v>
      </c>
      <c r="K408" t="str">
        <f t="shared" si="54"/>
        <v>livrée</v>
      </c>
    </row>
    <row r="409" spans="1:11" x14ac:dyDescent="0.2">
      <c r="A409" t="s">
        <v>1225</v>
      </c>
      <c r="B409" s="14" t="s">
        <v>129</v>
      </c>
      <c r="C409" s="16">
        <v>1</v>
      </c>
      <c r="D409" s="5">
        <f t="shared" si="48"/>
        <v>59.22</v>
      </c>
      <c r="E409" s="5">
        <f t="shared" si="55"/>
        <v>59.22</v>
      </c>
      <c r="F409" s="6">
        <f t="shared" si="49"/>
        <v>71.063999999999993</v>
      </c>
      <c r="G409" s="5">
        <f t="shared" si="50"/>
        <v>43.17</v>
      </c>
      <c r="H409" t="str">
        <f t="shared" si="51"/>
        <v>Come’n’go</v>
      </c>
      <c r="I409" t="str">
        <f t="shared" si="52"/>
        <v>Vêtements</v>
      </c>
      <c r="J409" t="str">
        <f t="shared" si="53"/>
        <v>Jupe courte</v>
      </c>
      <c r="K409" t="str">
        <f t="shared" si="54"/>
        <v>livrée</v>
      </c>
    </row>
    <row r="410" spans="1:11" x14ac:dyDescent="0.2">
      <c r="A410" t="s">
        <v>1225</v>
      </c>
      <c r="B410" s="14" t="s">
        <v>267</v>
      </c>
      <c r="C410" s="16">
        <v>3</v>
      </c>
      <c r="D410" s="5">
        <f t="shared" si="48"/>
        <v>59.5</v>
      </c>
      <c r="E410" s="5">
        <f t="shared" si="55"/>
        <v>178.5</v>
      </c>
      <c r="F410" s="6">
        <f t="shared" si="49"/>
        <v>188.3175</v>
      </c>
      <c r="G410" s="5">
        <f t="shared" si="50"/>
        <v>135</v>
      </c>
      <c r="H410" t="str">
        <f t="shared" si="51"/>
        <v>Vino Degust</v>
      </c>
      <c r="I410" t="str">
        <f t="shared" si="52"/>
        <v>Boisson</v>
      </c>
      <c r="J410" t="str">
        <f t="shared" si="53"/>
        <v>Champagne millesime 2020</v>
      </c>
      <c r="K410" t="str">
        <f t="shared" si="54"/>
        <v>livrée</v>
      </c>
    </row>
    <row r="411" spans="1:11" x14ac:dyDescent="0.2">
      <c r="A411" t="s">
        <v>1226</v>
      </c>
      <c r="B411" s="14" t="s">
        <v>267</v>
      </c>
      <c r="C411" s="16">
        <v>1</v>
      </c>
      <c r="D411" s="5">
        <f t="shared" si="48"/>
        <v>59.5</v>
      </c>
      <c r="E411" s="5">
        <f t="shared" si="55"/>
        <v>59.5</v>
      </c>
      <c r="F411" s="6">
        <f t="shared" si="49"/>
        <v>62.772499999999994</v>
      </c>
      <c r="G411" s="5">
        <f t="shared" si="50"/>
        <v>45</v>
      </c>
      <c r="H411" t="str">
        <f t="shared" si="51"/>
        <v>Vino Degust</v>
      </c>
      <c r="I411" t="str">
        <f t="shared" si="52"/>
        <v>Boisson</v>
      </c>
      <c r="J411" t="str">
        <f t="shared" si="53"/>
        <v>Champagne millesime 2020</v>
      </c>
      <c r="K411" t="str">
        <f t="shared" si="54"/>
        <v>annulée</v>
      </c>
    </row>
    <row r="412" spans="1:11" x14ac:dyDescent="0.2">
      <c r="A412" t="s">
        <v>1226</v>
      </c>
      <c r="B412" s="14" t="s">
        <v>266</v>
      </c>
      <c r="C412" s="16">
        <v>4</v>
      </c>
      <c r="D412" s="5">
        <f t="shared" si="48"/>
        <v>39.9</v>
      </c>
      <c r="E412" s="5">
        <f t="shared" si="55"/>
        <v>159.6</v>
      </c>
      <c r="F412" s="6">
        <f t="shared" si="49"/>
        <v>168.37799999999999</v>
      </c>
      <c r="G412" s="5">
        <f t="shared" si="50"/>
        <v>103.56</v>
      </c>
      <c r="H412" t="str">
        <f t="shared" si="51"/>
        <v>Vino Degust</v>
      </c>
      <c r="I412" t="str">
        <f t="shared" si="52"/>
        <v>Boisson</v>
      </c>
      <c r="J412" t="str">
        <f t="shared" si="53"/>
        <v>Champagne blanc des blancs</v>
      </c>
      <c r="K412" t="str">
        <f t="shared" si="54"/>
        <v>annulée</v>
      </c>
    </row>
    <row r="413" spans="1:11" x14ac:dyDescent="0.2">
      <c r="A413" t="s">
        <v>1226</v>
      </c>
      <c r="B413" s="14" t="s">
        <v>249</v>
      </c>
      <c r="C413" s="16">
        <v>1</v>
      </c>
      <c r="D413" s="5">
        <f t="shared" si="48"/>
        <v>8</v>
      </c>
      <c r="E413" s="5">
        <f t="shared" si="55"/>
        <v>8</v>
      </c>
      <c r="F413" s="6">
        <f t="shared" si="49"/>
        <v>8.1679999999999993</v>
      </c>
      <c r="G413" s="5">
        <f t="shared" si="50"/>
        <v>7</v>
      </c>
      <c r="H413" t="str">
        <f t="shared" si="51"/>
        <v>Id &amp; Pat</v>
      </c>
      <c r="I413" t="str">
        <f t="shared" si="52"/>
        <v>Charcuterie</v>
      </c>
      <c r="J413" t="str">
        <f t="shared" si="53"/>
        <v>paté en croûte 2/3 pers</v>
      </c>
      <c r="K413" t="str">
        <f t="shared" si="54"/>
        <v>annulée</v>
      </c>
    </row>
    <row r="414" spans="1:11" x14ac:dyDescent="0.2">
      <c r="A414" t="s">
        <v>1227</v>
      </c>
      <c r="B414" s="14" t="s">
        <v>258</v>
      </c>
      <c r="C414" s="16">
        <v>3</v>
      </c>
      <c r="D414" s="5">
        <f t="shared" si="48"/>
        <v>22.3</v>
      </c>
      <c r="E414" s="5">
        <f t="shared" si="55"/>
        <v>66.900000000000006</v>
      </c>
      <c r="F414" s="6">
        <f t="shared" si="49"/>
        <v>80.28</v>
      </c>
      <c r="G414" s="5">
        <f t="shared" si="50"/>
        <v>47.400000000000006</v>
      </c>
      <c r="H414" t="str">
        <f t="shared" si="51"/>
        <v>Vino Degust</v>
      </c>
      <c r="I414" t="str">
        <f t="shared" si="52"/>
        <v>décoration</v>
      </c>
      <c r="J414" t="str">
        <f t="shared" si="53"/>
        <v>verres champagne x6</v>
      </c>
      <c r="K414" t="str">
        <f t="shared" si="54"/>
        <v>livrée</v>
      </c>
    </row>
    <row r="415" spans="1:11" x14ac:dyDescent="0.2">
      <c r="A415" t="s">
        <v>1227</v>
      </c>
      <c r="B415" s="14" t="s">
        <v>178</v>
      </c>
      <c r="C415" s="16">
        <v>1</v>
      </c>
      <c r="D415" s="5">
        <f t="shared" si="48"/>
        <v>41.89</v>
      </c>
      <c r="E415" s="5">
        <f t="shared" si="55"/>
        <v>41.89</v>
      </c>
      <c r="F415" s="6">
        <f t="shared" si="49"/>
        <v>50.268000000000001</v>
      </c>
      <c r="G415" s="5">
        <f t="shared" si="50"/>
        <v>35.450000000000003</v>
      </c>
      <c r="H415" t="str">
        <f t="shared" si="51"/>
        <v>Tango</v>
      </c>
      <c r="I415" t="str">
        <f t="shared" si="52"/>
        <v>Vêtements</v>
      </c>
      <c r="J415" t="str">
        <f t="shared" si="53"/>
        <v>Pantalon mi-long</v>
      </c>
      <c r="K415" t="str">
        <f t="shared" si="54"/>
        <v>livrée</v>
      </c>
    </row>
    <row r="416" spans="1:11" x14ac:dyDescent="0.2">
      <c r="A416" t="s">
        <v>1227</v>
      </c>
      <c r="B416" s="14" t="s">
        <v>161</v>
      </c>
      <c r="C416" s="16">
        <v>3</v>
      </c>
      <c r="D416" s="5">
        <f t="shared" si="48"/>
        <v>33.71</v>
      </c>
      <c r="E416" s="5">
        <f t="shared" si="55"/>
        <v>101.13</v>
      </c>
      <c r="F416" s="6">
        <f t="shared" si="49"/>
        <v>121.35599999999999</v>
      </c>
      <c r="G416" s="5">
        <f t="shared" si="50"/>
        <v>66.48</v>
      </c>
      <c r="H416" t="str">
        <f t="shared" si="51"/>
        <v>La Folie</v>
      </c>
      <c r="I416" t="str">
        <f t="shared" si="52"/>
        <v>Vêtements</v>
      </c>
      <c r="J416" t="str">
        <f t="shared" si="53"/>
        <v>Lot t-shirt enfant</v>
      </c>
      <c r="K416" t="str">
        <f t="shared" si="54"/>
        <v>livrée</v>
      </c>
    </row>
    <row r="417" spans="1:11" x14ac:dyDescent="0.2">
      <c r="A417" t="s">
        <v>1228</v>
      </c>
      <c r="B417" s="14" t="s">
        <v>164</v>
      </c>
      <c r="C417" s="16">
        <v>1</v>
      </c>
      <c r="D417" s="5">
        <f t="shared" si="48"/>
        <v>7.86</v>
      </c>
      <c r="E417" s="5">
        <f t="shared" si="55"/>
        <v>7.86</v>
      </c>
      <c r="F417" s="6">
        <f t="shared" si="49"/>
        <v>8.0250599999999999</v>
      </c>
      <c r="G417" s="5">
        <f t="shared" si="50"/>
        <v>5.22</v>
      </c>
      <c r="H417" t="str">
        <f t="shared" si="51"/>
        <v>Ferme Verim</v>
      </c>
      <c r="I417" t="str">
        <f t="shared" si="52"/>
        <v>Charcuterie</v>
      </c>
      <c r="J417" t="str">
        <f t="shared" si="53"/>
        <v>Saucisson sanglier</v>
      </c>
      <c r="K417" t="str">
        <f t="shared" si="54"/>
        <v>en traitement</v>
      </c>
    </row>
    <row r="418" spans="1:11" x14ac:dyDescent="0.2">
      <c r="A418" t="s">
        <v>1229</v>
      </c>
      <c r="B418" s="14" t="s">
        <v>164</v>
      </c>
      <c r="C418" s="16">
        <v>4</v>
      </c>
      <c r="D418" s="5">
        <f t="shared" si="48"/>
        <v>7.86</v>
      </c>
      <c r="E418" s="5">
        <f t="shared" si="55"/>
        <v>31.44</v>
      </c>
      <c r="F418" s="6">
        <f t="shared" si="49"/>
        <v>32.100239999999999</v>
      </c>
      <c r="G418" s="5">
        <f t="shared" si="50"/>
        <v>20.88</v>
      </c>
      <c r="H418" t="str">
        <f t="shared" si="51"/>
        <v>Ferme Verim</v>
      </c>
      <c r="I418" t="str">
        <f t="shared" si="52"/>
        <v>Charcuterie</v>
      </c>
      <c r="J418" t="str">
        <f t="shared" si="53"/>
        <v>Saucisson sanglier</v>
      </c>
      <c r="K418" t="str">
        <f t="shared" si="54"/>
        <v>en livraison</v>
      </c>
    </row>
    <row r="419" spans="1:11" x14ac:dyDescent="0.2">
      <c r="A419" t="s">
        <v>1229</v>
      </c>
      <c r="B419" s="14" t="s">
        <v>129</v>
      </c>
      <c r="C419" s="16">
        <v>1</v>
      </c>
      <c r="D419" s="5">
        <f t="shared" si="48"/>
        <v>59.22</v>
      </c>
      <c r="E419" s="5">
        <f t="shared" si="55"/>
        <v>59.22</v>
      </c>
      <c r="F419" s="6">
        <f t="shared" si="49"/>
        <v>71.063999999999993</v>
      </c>
      <c r="G419" s="5">
        <f t="shared" si="50"/>
        <v>43.17</v>
      </c>
      <c r="H419" t="str">
        <f t="shared" si="51"/>
        <v>Come’n’go</v>
      </c>
      <c r="I419" t="str">
        <f t="shared" si="52"/>
        <v>Vêtements</v>
      </c>
      <c r="J419" t="str">
        <f t="shared" si="53"/>
        <v>Jupe courte</v>
      </c>
      <c r="K419" t="str">
        <f t="shared" si="54"/>
        <v>en livraison</v>
      </c>
    </row>
    <row r="420" spans="1:11" x14ac:dyDescent="0.2">
      <c r="A420" t="s">
        <v>1229</v>
      </c>
      <c r="B420" s="14" t="s">
        <v>184</v>
      </c>
      <c r="C420" s="16">
        <v>4</v>
      </c>
      <c r="D420" s="5">
        <f t="shared" si="48"/>
        <v>29.9</v>
      </c>
      <c r="E420" s="5">
        <f t="shared" si="55"/>
        <v>119.6</v>
      </c>
      <c r="F420" s="6">
        <f t="shared" si="49"/>
        <v>143.51999999999998</v>
      </c>
      <c r="G420" s="5">
        <f t="shared" si="50"/>
        <v>72.2</v>
      </c>
      <c r="H420" t="str">
        <f t="shared" si="51"/>
        <v>Come’n’go</v>
      </c>
      <c r="I420" t="str">
        <f t="shared" si="52"/>
        <v>Vêtements</v>
      </c>
      <c r="J420" t="str">
        <f t="shared" si="53"/>
        <v>Chemise manche courte</v>
      </c>
      <c r="K420" t="str">
        <f t="shared" si="54"/>
        <v>en livraison</v>
      </c>
    </row>
    <row r="421" spans="1:11" x14ac:dyDescent="0.2">
      <c r="A421" t="s">
        <v>1229</v>
      </c>
      <c r="B421" s="14" t="s">
        <v>165</v>
      </c>
      <c r="C421" s="16">
        <v>4</v>
      </c>
      <c r="D421" s="5">
        <f t="shared" si="48"/>
        <v>8.33</v>
      </c>
      <c r="E421" s="5">
        <f t="shared" si="55"/>
        <v>33.32</v>
      </c>
      <c r="F421" s="6">
        <f t="shared" si="49"/>
        <v>35.1526</v>
      </c>
      <c r="G421" s="5">
        <f t="shared" si="50"/>
        <v>26.96</v>
      </c>
      <c r="H421" t="str">
        <f t="shared" si="51"/>
        <v>Le Jardin</v>
      </c>
      <c r="I421" t="str">
        <f t="shared" si="52"/>
        <v>Alimentaire</v>
      </c>
      <c r="J421" t="str">
        <f t="shared" si="53"/>
        <v>Miel de montagne</v>
      </c>
      <c r="K421" t="str">
        <f t="shared" si="54"/>
        <v>en livraison</v>
      </c>
    </row>
    <row r="422" spans="1:11" x14ac:dyDescent="0.2">
      <c r="A422" t="s">
        <v>1229</v>
      </c>
      <c r="B422" s="14" t="s">
        <v>172</v>
      </c>
      <c r="C422" s="16">
        <v>3</v>
      </c>
      <c r="D422" s="5">
        <f t="shared" si="48"/>
        <v>8.39</v>
      </c>
      <c r="E422" s="5">
        <f t="shared" si="55"/>
        <v>25.17</v>
      </c>
      <c r="F422" s="6">
        <f t="shared" si="49"/>
        <v>25.69857</v>
      </c>
      <c r="G422" s="5">
        <f t="shared" si="50"/>
        <v>14.43</v>
      </c>
      <c r="H422" t="str">
        <f t="shared" si="51"/>
        <v>Asinerie</v>
      </c>
      <c r="I422" t="str">
        <f t="shared" si="52"/>
        <v>Charcuterie</v>
      </c>
      <c r="J422" t="str">
        <f t="shared" si="53"/>
        <v>Saucisson sanglier</v>
      </c>
      <c r="K422" t="str">
        <f t="shared" si="54"/>
        <v>en livraison</v>
      </c>
    </row>
    <row r="423" spans="1:11" x14ac:dyDescent="0.2">
      <c r="A423" t="s">
        <v>1230</v>
      </c>
      <c r="B423" s="14" t="s">
        <v>132</v>
      </c>
      <c r="C423" s="16">
        <v>5</v>
      </c>
      <c r="D423" s="5">
        <f t="shared" si="48"/>
        <v>41.31</v>
      </c>
      <c r="E423" s="5">
        <f t="shared" si="55"/>
        <v>206.55</v>
      </c>
      <c r="F423" s="6">
        <f t="shared" si="49"/>
        <v>247.86</v>
      </c>
      <c r="G423" s="5">
        <f t="shared" si="50"/>
        <v>114.80000000000001</v>
      </c>
      <c r="H423" t="str">
        <f t="shared" si="51"/>
        <v>Ferme La Casè</v>
      </c>
      <c r="I423" t="str">
        <f t="shared" si="52"/>
        <v xml:space="preserve">Bijoux </v>
      </c>
      <c r="J423" t="str">
        <f t="shared" si="53"/>
        <v>Bracelet</v>
      </c>
      <c r="K423" t="str">
        <f t="shared" si="54"/>
        <v>en livraison</v>
      </c>
    </row>
    <row r="424" spans="1:11" x14ac:dyDescent="0.2">
      <c r="A424" t="s">
        <v>1230</v>
      </c>
      <c r="B424" s="14" t="s">
        <v>196</v>
      </c>
      <c r="C424" s="16">
        <v>4</v>
      </c>
      <c r="D424" s="5">
        <f t="shared" si="48"/>
        <v>71.599999999999994</v>
      </c>
      <c r="E424" s="5">
        <f t="shared" si="55"/>
        <v>286.39999999999998</v>
      </c>
      <c r="F424" s="6">
        <f t="shared" si="49"/>
        <v>343.67999999999995</v>
      </c>
      <c r="G424" s="5">
        <f t="shared" si="50"/>
        <v>176.28</v>
      </c>
      <c r="H424" t="str">
        <f t="shared" si="51"/>
        <v>Friperie</v>
      </c>
      <c r="I424" t="str">
        <f t="shared" si="52"/>
        <v>Vêtements</v>
      </c>
      <c r="J424" t="str">
        <f t="shared" si="53"/>
        <v>Robe mi-longue</v>
      </c>
      <c r="K424" t="str">
        <f t="shared" si="54"/>
        <v>en livraison</v>
      </c>
    </row>
    <row r="425" spans="1:11" x14ac:dyDescent="0.2">
      <c r="A425" t="s">
        <v>1230</v>
      </c>
      <c r="B425" s="14" t="s">
        <v>166</v>
      </c>
      <c r="C425" s="16">
        <v>2</v>
      </c>
      <c r="D425" s="5">
        <f t="shared" si="48"/>
        <v>10.73</v>
      </c>
      <c r="E425" s="5">
        <f t="shared" si="55"/>
        <v>21.46</v>
      </c>
      <c r="F425" s="6">
        <f t="shared" si="49"/>
        <v>22.6403</v>
      </c>
      <c r="G425" s="5">
        <f t="shared" si="50"/>
        <v>13.66</v>
      </c>
      <c r="H425" t="str">
        <f t="shared" si="51"/>
        <v>Miellerie</v>
      </c>
      <c r="I425" t="str">
        <f t="shared" si="52"/>
        <v>Alimentaire</v>
      </c>
      <c r="J425" t="str">
        <f t="shared" si="53"/>
        <v>Soupe courges</v>
      </c>
      <c r="K425" t="str">
        <f t="shared" si="54"/>
        <v>en livraison</v>
      </c>
    </row>
    <row r="426" spans="1:11" x14ac:dyDescent="0.2">
      <c r="A426" t="s">
        <v>1230</v>
      </c>
      <c r="B426" s="14" t="s">
        <v>267</v>
      </c>
      <c r="C426" s="16">
        <v>1</v>
      </c>
      <c r="D426" s="5">
        <f t="shared" si="48"/>
        <v>59.5</v>
      </c>
      <c r="E426" s="5">
        <f t="shared" si="55"/>
        <v>59.5</v>
      </c>
      <c r="F426" s="6">
        <f t="shared" si="49"/>
        <v>62.772499999999994</v>
      </c>
      <c r="G426" s="5">
        <f t="shared" si="50"/>
        <v>45</v>
      </c>
      <c r="H426" t="str">
        <f t="shared" si="51"/>
        <v>Vino Degust</v>
      </c>
      <c r="I426" t="str">
        <f t="shared" si="52"/>
        <v>Boisson</v>
      </c>
      <c r="J426" t="str">
        <f t="shared" si="53"/>
        <v>Champagne millesime 2020</v>
      </c>
      <c r="K426" t="str">
        <f t="shared" si="54"/>
        <v>en livraison</v>
      </c>
    </row>
    <row r="427" spans="1:11" x14ac:dyDescent="0.2">
      <c r="A427" t="s">
        <v>1231</v>
      </c>
      <c r="B427" s="14" t="s">
        <v>143</v>
      </c>
      <c r="C427" s="16">
        <v>5</v>
      </c>
      <c r="D427" s="5">
        <f t="shared" si="48"/>
        <v>3.5</v>
      </c>
      <c r="E427" s="5">
        <f t="shared" si="55"/>
        <v>17.5</v>
      </c>
      <c r="F427" s="6">
        <f t="shared" si="49"/>
        <v>18.462499999999999</v>
      </c>
      <c r="G427" s="5">
        <f t="shared" si="50"/>
        <v>15.9</v>
      </c>
      <c r="H427" t="str">
        <f t="shared" si="51"/>
        <v>La Ruche</v>
      </c>
      <c r="I427" t="str">
        <f t="shared" si="52"/>
        <v>Boisson</v>
      </c>
      <c r="J427" t="str">
        <f t="shared" si="53"/>
        <v>Bière ambrée</v>
      </c>
      <c r="K427" t="str">
        <f t="shared" si="54"/>
        <v>en livraison</v>
      </c>
    </row>
    <row r="428" spans="1:11" x14ac:dyDescent="0.2">
      <c r="A428" t="s">
        <v>1231</v>
      </c>
      <c r="B428" s="14" t="s">
        <v>143</v>
      </c>
      <c r="C428" s="16">
        <v>4</v>
      </c>
      <c r="D428" s="5">
        <f t="shared" si="48"/>
        <v>3.5</v>
      </c>
      <c r="E428" s="5">
        <f t="shared" si="55"/>
        <v>14</v>
      </c>
      <c r="F428" s="6">
        <f t="shared" si="49"/>
        <v>14.77</v>
      </c>
      <c r="G428" s="5">
        <f t="shared" si="50"/>
        <v>12.72</v>
      </c>
      <c r="H428" t="str">
        <f t="shared" si="51"/>
        <v>La Ruche</v>
      </c>
      <c r="I428" t="str">
        <f t="shared" si="52"/>
        <v>Boisson</v>
      </c>
      <c r="J428" t="str">
        <f t="shared" si="53"/>
        <v>Bière ambrée</v>
      </c>
      <c r="K428" t="str">
        <f t="shared" si="54"/>
        <v>en livraison</v>
      </c>
    </row>
    <row r="429" spans="1:11" x14ac:dyDescent="0.2">
      <c r="A429" t="s">
        <v>1231</v>
      </c>
      <c r="B429" s="14" t="s">
        <v>132</v>
      </c>
      <c r="C429" s="16">
        <v>1</v>
      </c>
      <c r="D429" s="5">
        <f t="shared" si="48"/>
        <v>41.31</v>
      </c>
      <c r="E429" s="5">
        <f t="shared" si="55"/>
        <v>41.31</v>
      </c>
      <c r="F429" s="6">
        <f t="shared" si="49"/>
        <v>49.572000000000003</v>
      </c>
      <c r="G429" s="5">
        <f t="shared" si="50"/>
        <v>22.96</v>
      </c>
      <c r="H429" t="str">
        <f t="shared" si="51"/>
        <v>Ferme La Casè</v>
      </c>
      <c r="I429" t="str">
        <f t="shared" si="52"/>
        <v xml:space="preserve">Bijoux </v>
      </c>
      <c r="J429" t="str">
        <f t="shared" si="53"/>
        <v>Bracelet</v>
      </c>
      <c r="K429" t="str">
        <f t="shared" si="54"/>
        <v>en livraison</v>
      </c>
    </row>
    <row r="430" spans="1:11" x14ac:dyDescent="0.2">
      <c r="A430" t="s">
        <v>1232</v>
      </c>
      <c r="B430" s="14" t="s">
        <v>170</v>
      </c>
      <c r="C430" s="16">
        <v>5</v>
      </c>
      <c r="D430" s="5">
        <f t="shared" si="48"/>
        <v>14.13</v>
      </c>
      <c r="E430" s="5">
        <f t="shared" si="55"/>
        <v>70.650000000000006</v>
      </c>
      <c r="F430" s="6">
        <f t="shared" si="49"/>
        <v>84.78</v>
      </c>
      <c r="G430" s="5">
        <f t="shared" si="50"/>
        <v>63.2</v>
      </c>
      <c r="H430" t="str">
        <f t="shared" si="51"/>
        <v xml:space="preserve">Rose artisan </v>
      </c>
      <c r="I430" t="str">
        <f t="shared" si="52"/>
        <v xml:space="preserve">Bijoux </v>
      </c>
      <c r="J430" t="str">
        <f t="shared" si="53"/>
        <v xml:space="preserve">Pendentif  </v>
      </c>
      <c r="K430" t="str">
        <f t="shared" si="54"/>
        <v>annulée</v>
      </c>
    </row>
    <row r="431" spans="1:11" x14ac:dyDescent="0.2">
      <c r="A431" t="s">
        <v>1232</v>
      </c>
      <c r="B431" s="14" t="s">
        <v>156</v>
      </c>
      <c r="C431" s="16">
        <v>2</v>
      </c>
      <c r="D431" s="5">
        <f t="shared" si="48"/>
        <v>37.54</v>
      </c>
      <c r="E431" s="5">
        <f t="shared" si="55"/>
        <v>75.08</v>
      </c>
      <c r="F431" s="6">
        <f t="shared" si="49"/>
        <v>79.209399999999988</v>
      </c>
      <c r="G431" s="5">
        <f t="shared" si="50"/>
        <v>49.64</v>
      </c>
      <c r="H431" t="str">
        <f t="shared" si="51"/>
        <v>Champagne Fred et fils</v>
      </c>
      <c r="I431" t="str">
        <f t="shared" si="52"/>
        <v>Boisson</v>
      </c>
      <c r="J431" t="str">
        <f t="shared" si="53"/>
        <v>Liqueur</v>
      </c>
      <c r="K431" t="str">
        <f t="shared" si="54"/>
        <v>annulée</v>
      </c>
    </row>
    <row r="432" spans="1:11" x14ac:dyDescent="0.2">
      <c r="A432" t="s">
        <v>1232</v>
      </c>
      <c r="B432" s="14" t="s">
        <v>153</v>
      </c>
      <c r="C432" s="16">
        <v>1</v>
      </c>
      <c r="D432" s="5">
        <f t="shared" si="48"/>
        <v>32.43</v>
      </c>
      <c r="E432" s="5">
        <f t="shared" si="55"/>
        <v>32.43</v>
      </c>
      <c r="F432" s="6">
        <f t="shared" si="49"/>
        <v>38.915999999999997</v>
      </c>
      <c r="G432" s="5">
        <f t="shared" si="50"/>
        <v>25.98</v>
      </c>
      <c r="H432" t="str">
        <f t="shared" si="51"/>
        <v>Come’n’go</v>
      </c>
      <c r="I432" t="str">
        <f t="shared" si="52"/>
        <v>décoration</v>
      </c>
      <c r="J432" t="str">
        <f t="shared" si="53"/>
        <v>Tapis salon</v>
      </c>
      <c r="K432" t="str">
        <f t="shared" si="54"/>
        <v>annulée</v>
      </c>
    </row>
    <row r="433" spans="1:11" x14ac:dyDescent="0.2">
      <c r="A433" t="s">
        <v>1232</v>
      </c>
      <c r="B433" s="14" t="s">
        <v>141</v>
      </c>
      <c r="C433" s="16">
        <v>3</v>
      </c>
      <c r="D433" s="5">
        <f t="shared" si="48"/>
        <v>35.869999999999997</v>
      </c>
      <c r="E433" s="5">
        <f t="shared" si="55"/>
        <v>107.60999999999999</v>
      </c>
      <c r="F433" s="6">
        <f t="shared" si="49"/>
        <v>129.13199999999998</v>
      </c>
      <c r="G433" s="5">
        <f t="shared" si="50"/>
        <v>64.23</v>
      </c>
      <c r="H433" t="str">
        <f t="shared" si="51"/>
        <v>Friperie</v>
      </c>
      <c r="I433" t="str">
        <f t="shared" si="52"/>
        <v>Vêtements</v>
      </c>
      <c r="J433" t="str">
        <f t="shared" si="53"/>
        <v xml:space="preserve">Bermuda </v>
      </c>
      <c r="K433" t="str">
        <f t="shared" si="54"/>
        <v>annulée</v>
      </c>
    </row>
    <row r="434" spans="1:11" x14ac:dyDescent="0.2">
      <c r="A434" t="s">
        <v>1232</v>
      </c>
      <c r="B434" s="14" t="s">
        <v>186</v>
      </c>
      <c r="C434" s="16">
        <v>3</v>
      </c>
      <c r="D434" s="5">
        <f t="shared" si="48"/>
        <v>9.59</v>
      </c>
      <c r="E434" s="5">
        <f t="shared" si="55"/>
        <v>28.77</v>
      </c>
      <c r="F434" s="6">
        <f t="shared" si="49"/>
        <v>30.352349999999998</v>
      </c>
      <c r="G434" s="5">
        <f t="shared" si="50"/>
        <v>16.62</v>
      </c>
      <c r="H434" t="str">
        <f t="shared" si="51"/>
        <v>H&amp;F</v>
      </c>
      <c r="I434" t="str">
        <f t="shared" si="52"/>
        <v>Alimentaire</v>
      </c>
      <c r="J434" t="str">
        <f t="shared" si="53"/>
        <v>Confiture fraise</v>
      </c>
      <c r="K434" t="str">
        <f t="shared" si="54"/>
        <v>annulée</v>
      </c>
    </row>
    <row r="435" spans="1:11" x14ac:dyDescent="0.2">
      <c r="A435" t="s">
        <v>1233</v>
      </c>
      <c r="B435" s="14" t="s">
        <v>263</v>
      </c>
      <c r="C435" s="16">
        <v>3</v>
      </c>
      <c r="D435" s="5">
        <f t="shared" si="48"/>
        <v>25</v>
      </c>
      <c r="E435" s="5">
        <f t="shared" si="55"/>
        <v>75</v>
      </c>
      <c r="F435" s="6">
        <f t="shared" si="49"/>
        <v>79.125</v>
      </c>
      <c r="G435" s="5">
        <f t="shared" si="50"/>
        <v>67.5</v>
      </c>
      <c r="H435" t="str">
        <f t="shared" si="51"/>
        <v>Chèvres d'Argonnes</v>
      </c>
      <c r="I435" t="str">
        <f t="shared" si="52"/>
        <v>Alimentaire</v>
      </c>
      <c r="J435" t="str">
        <f t="shared" si="53"/>
        <v>Yaourt chèvre 1kg</v>
      </c>
      <c r="K435" t="str">
        <f t="shared" si="54"/>
        <v>en traitement</v>
      </c>
    </row>
    <row r="436" spans="1:11" x14ac:dyDescent="0.2">
      <c r="A436" t="s">
        <v>1233</v>
      </c>
      <c r="B436" s="14" t="s">
        <v>194</v>
      </c>
      <c r="C436" s="16">
        <v>1</v>
      </c>
      <c r="D436" s="5">
        <f t="shared" si="48"/>
        <v>112.39</v>
      </c>
      <c r="E436" s="5">
        <f t="shared" si="55"/>
        <v>112.39</v>
      </c>
      <c r="F436" s="6">
        <f t="shared" si="49"/>
        <v>134.86799999999999</v>
      </c>
      <c r="G436" s="5">
        <f t="shared" si="50"/>
        <v>93.71</v>
      </c>
      <c r="H436" t="str">
        <f t="shared" si="51"/>
        <v>Come’n’go</v>
      </c>
      <c r="I436" t="str">
        <f t="shared" si="52"/>
        <v>Vêtements</v>
      </c>
      <c r="J436" t="str">
        <f t="shared" si="53"/>
        <v xml:space="preserve">Manteau </v>
      </c>
      <c r="K436" t="str">
        <f t="shared" si="54"/>
        <v>en traitement</v>
      </c>
    </row>
    <row r="437" spans="1:11" x14ac:dyDescent="0.2">
      <c r="A437" t="s">
        <v>1233</v>
      </c>
      <c r="B437" s="14" t="s">
        <v>167</v>
      </c>
      <c r="C437" s="16">
        <v>5</v>
      </c>
      <c r="D437" s="5">
        <f t="shared" si="48"/>
        <v>28.15</v>
      </c>
      <c r="E437" s="5">
        <f t="shared" si="55"/>
        <v>140.75</v>
      </c>
      <c r="F437" s="6">
        <f t="shared" si="49"/>
        <v>168.9</v>
      </c>
      <c r="G437" s="5">
        <f t="shared" si="50"/>
        <v>121.25</v>
      </c>
      <c r="H437" t="str">
        <f t="shared" si="51"/>
        <v>Come’n’go</v>
      </c>
      <c r="I437" t="str">
        <f t="shared" si="52"/>
        <v>Vêtements</v>
      </c>
      <c r="J437" t="str">
        <f t="shared" si="53"/>
        <v>Short enfant</v>
      </c>
      <c r="K437" t="str">
        <f t="shared" si="54"/>
        <v>en traitement</v>
      </c>
    </row>
    <row r="438" spans="1:11" x14ac:dyDescent="0.2">
      <c r="A438" t="s">
        <v>1233</v>
      </c>
      <c r="B438" s="14" t="s">
        <v>124</v>
      </c>
      <c r="C438" s="16">
        <v>3</v>
      </c>
      <c r="D438" s="5">
        <f t="shared" si="48"/>
        <v>5.71</v>
      </c>
      <c r="E438" s="5">
        <f t="shared" si="55"/>
        <v>17.13</v>
      </c>
      <c r="F438" s="6">
        <f t="shared" si="49"/>
        <v>18.072149999999997</v>
      </c>
      <c r="G438" s="5">
        <f t="shared" si="50"/>
        <v>12.75</v>
      </c>
      <c r="H438" t="str">
        <f t="shared" si="51"/>
        <v>Champagne Mondom</v>
      </c>
      <c r="I438" t="str">
        <f t="shared" si="52"/>
        <v>Boisson</v>
      </c>
      <c r="J438" t="str">
        <f t="shared" si="53"/>
        <v>Bière blonde IPA</v>
      </c>
      <c r="K438" t="str">
        <f t="shared" si="54"/>
        <v>en traitement</v>
      </c>
    </row>
    <row r="439" spans="1:11" x14ac:dyDescent="0.2">
      <c r="A439" t="s">
        <v>1234</v>
      </c>
      <c r="B439" s="14" t="s">
        <v>256</v>
      </c>
      <c r="C439" s="16">
        <v>4</v>
      </c>
      <c r="D439" s="5">
        <f t="shared" si="48"/>
        <v>26.86</v>
      </c>
      <c r="E439" s="5">
        <f t="shared" si="55"/>
        <v>107.44</v>
      </c>
      <c r="F439" s="6">
        <f t="shared" si="49"/>
        <v>113.3492</v>
      </c>
      <c r="G439" s="5">
        <f t="shared" si="50"/>
        <v>74</v>
      </c>
      <c r="H439" t="str">
        <f t="shared" si="51"/>
        <v>Ferme Mad'In</v>
      </c>
      <c r="I439" t="str">
        <f t="shared" si="52"/>
        <v>Alimentaire</v>
      </c>
      <c r="J439" t="str">
        <f t="shared" si="53"/>
        <v>fromage chèvre frais 1kg</v>
      </c>
      <c r="K439" t="str">
        <f t="shared" si="54"/>
        <v>livrée</v>
      </c>
    </row>
    <row r="440" spans="1:11" x14ac:dyDescent="0.2">
      <c r="A440" t="s">
        <v>1234</v>
      </c>
      <c r="B440" s="14" t="s">
        <v>154</v>
      </c>
      <c r="C440" s="16">
        <v>1</v>
      </c>
      <c r="D440" s="5">
        <f t="shared" si="48"/>
        <v>29.58</v>
      </c>
      <c r="E440" s="5">
        <f t="shared" si="55"/>
        <v>29.58</v>
      </c>
      <c r="F440" s="6">
        <f t="shared" si="49"/>
        <v>31.206899999999997</v>
      </c>
      <c r="G440" s="5">
        <f t="shared" si="50"/>
        <v>19.899999999999999</v>
      </c>
      <c r="H440" t="str">
        <f t="shared" si="51"/>
        <v>La Ruche</v>
      </c>
      <c r="I440" t="str">
        <f t="shared" si="52"/>
        <v>Alimentaire</v>
      </c>
      <c r="J440" t="str">
        <f t="shared" si="53"/>
        <v>Panier légumes</v>
      </c>
      <c r="K440" t="str">
        <f t="shared" si="54"/>
        <v>livrée</v>
      </c>
    </row>
    <row r="441" spans="1:11" x14ac:dyDescent="0.2">
      <c r="A441" t="s">
        <v>1235</v>
      </c>
      <c r="B441" s="14" t="s">
        <v>124</v>
      </c>
      <c r="C441" s="16">
        <v>4</v>
      </c>
      <c r="D441" s="5">
        <f t="shared" si="48"/>
        <v>5.71</v>
      </c>
      <c r="E441" s="5">
        <f t="shared" si="55"/>
        <v>22.84</v>
      </c>
      <c r="F441" s="6">
        <f t="shared" si="49"/>
        <v>24.0962</v>
      </c>
      <c r="G441" s="5">
        <f t="shared" si="50"/>
        <v>17</v>
      </c>
      <c r="H441" t="str">
        <f t="shared" si="51"/>
        <v>Champagne Mondom</v>
      </c>
      <c r="I441" t="str">
        <f t="shared" si="52"/>
        <v>Boisson</v>
      </c>
      <c r="J441" t="str">
        <f t="shared" si="53"/>
        <v>Bière blonde IPA</v>
      </c>
      <c r="K441" t="str">
        <f t="shared" si="54"/>
        <v>livrée</v>
      </c>
    </row>
    <row r="442" spans="1:11" x14ac:dyDescent="0.2">
      <c r="A442" t="s">
        <v>1235</v>
      </c>
      <c r="B442" s="14" t="s">
        <v>126</v>
      </c>
      <c r="C442" s="16">
        <v>2</v>
      </c>
      <c r="D442" s="5">
        <f t="shared" si="48"/>
        <v>49.57</v>
      </c>
      <c r="E442" s="5">
        <f t="shared" si="55"/>
        <v>99.14</v>
      </c>
      <c r="F442" s="6">
        <f t="shared" si="49"/>
        <v>118.96799999999999</v>
      </c>
      <c r="G442" s="5">
        <f t="shared" si="50"/>
        <v>68.040000000000006</v>
      </c>
      <c r="H442" t="str">
        <f t="shared" si="51"/>
        <v>ADC</v>
      </c>
      <c r="I442" t="str">
        <f t="shared" si="52"/>
        <v xml:space="preserve">Bijoux </v>
      </c>
      <c r="J442" t="str">
        <f t="shared" si="53"/>
        <v xml:space="preserve">Pendentif  </v>
      </c>
      <c r="K442" t="str">
        <f t="shared" si="54"/>
        <v>livrée</v>
      </c>
    </row>
    <row r="443" spans="1:11" x14ac:dyDescent="0.2">
      <c r="A443" t="s">
        <v>1236</v>
      </c>
      <c r="B443" s="14" t="s">
        <v>194</v>
      </c>
      <c r="C443" s="16">
        <v>5</v>
      </c>
      <c r="D443" s="5">
        <f t="shared" si="48"/>
        <v>112.39</v>
      </c>
      <c r="E443" s="5">
        <f t="shared" si="55"/>
        <v>561.95000000000005</v>
      </c>
      <c r="F443" s="6">
        <f t="shared" si="49"/>
        <v>674.34</v>
      </c>
      <c r="G443" s="5">
        <f t="shared" si="50"/>
        <v>468.54999999999995</v>
      </c>
      <c r="H443" t="str">
        <f t="shared" si="51"/>
        <v>Come’n’go</v>
      </c>
      <c r="I443" t="str">
        <f t="shared" si="52"/>
        <v>Vêtements</v>
      </c>
      <c r="J443" t="str">
        <f t="shared" si="53"/>
        <v xml:space="preserve">Manteau </v>
      </c>
      <c r="K443" t="str">
        <f t="shared" si="54"/>
        <v>en traitement</v>
      </c>
    </row>
    <row r="444" spans="1:11" x14ac:dyDescent="0.2">
      <c r="A444" t="s">
        <v>1236</v>
      </c>
      <c r="B444" s="14" t="s">
        <v>166</v>
      </c>
      <c r="C444" s="16">
        <v>4</v>
      </c>
      <c r="D444" s="5">
        <f t="shared" si="48"/>
        <v>10.73</v>
      </c>
      <c r="E444" s="5">
        <f t="shared" si="55"/>
        <v>42.92</v>
      </c>
      <c r="F444" s="6">
        <f t="shared" si="49"/>
        <v>45.2806</v>
      </c>
      <c r="G444" s="5">
        <f t="shared" si="50"/>
        <v>27.32</v>
      </c>
      <c r="H444" t="str">
        <f t="shared" si="51"/>
        <v>Miellerie</v>
      </c>
      <c r="I444" t="str">
        <f t="shared" si="52"/>
        <v>Alimentaire</v>
      </c>
      <c r="J444" t="str">
        <f t="shared" si="53"/>
        <v>Soupe courges</v>
      </c>
      <c r="K444" t="str">
        <f t="shared" si="54"/>
        <v>en traitement</v>
      </c>
    </row>
    <row r="445" spans="1:11" x14ac:dyDescent="0.2">
      <c r="A445" t="s">
        <v>1236</v>
      </c>
      <c r="B445" s="14" t="s">
        <v>136</v>
      </c>
      <c r="C445" s="16">
        <v>2</v>
      </c>
      <c r="D445" s="5">
        <f t="shared" si="48"/>
        <v>5.27</v>
      </c>
      <c r="E445" s="5">
        <f t="shared" si="55"/>
        <v>10.54</v>
      </c>
      <c r="F445" s="6">
        <f t="shared" si="49"/>
        <v>11.119699999999998</v>
      </c>
      <c r="G445" s="5">
        <f t="shared" si="50"/>
        <v>6.08</v>
      </c>
      <c r="H445" t="str">
        <f t="shared" si="51"/>
        <v>Ferme Verim</v>
      </c>
      <c r="I445" t="str">
        <f t="shared" si="52"/>
        <v>Alimentaire</v>
      </c>
      <c r="J445" t="str">
        <f t="shared" si="53"/>
        <v>Confiture fraise</v>
      </c>
      <c r="K445" t="str">
        <f t="shared" si="54"/>
        <v>en traitement</v>
      </c>
    </row>
    <row r="446" spans="1:11" x14ac:dyDescent="0.2">
      <c r="A446" t="s">
        <v>1237</v>
      </c>
      <c r="B446" s="14" t="s">
        <v>184</v>
      </c>
      <c r="C446" s="16">
        <v>2</v>
      </c>
      <c r="D446" s="5">
        <f t="shared" si="48"/>
        <v>29.9</v>
      </c>
      <c r="E446" s="5">
        <f t="shared" si="55"/>
        <v>59.8</v>
      </c>
      <c r="F446" s="6">
        <f t="shared" si="49"/>
        <v>71.759999999999991</v>
      </c>
      <c r="G446" s="5">
        <f t="shared" si="50"/>
        <v>36.1</v>
      </c>
      <c r="H446" t="str">
        <f t="shared" si="51"/>
        <v>Come’n’go</v>
      </c>
      <c r="I446" t="str">
        <f t="shared" si="52"/>
        <v>Vêtements</v>
      </c>
      <c r="J446" t="str">
        <f t="shared" si="53"/>
        <v>Chemise manche courte</v>
      </c>
      <c r="K446" t="str">
        <f t="shared" si="54"/>
        <v>livrée</v>
      </c>
    </row>
    <row r="447" spans="1:11" x14ac:dyDescent="0.2">
      <c r="A447" t="s">
        <v>1237</v>
      </c>
      <c r="B447" s="14" t="s">
        <v>133</v>
      </c>
      <c r="C447" s="16">
        <v>3</v>
      </c>
      <c r="D447" s="5">
        <f t="shared" si="48"/>
        <v>9.27</v>
      </c>
      <c r="E447" s="5">
        <f t="shared" si="55"/>
        <v>27.81</v>
      </c>
      <c r="F447" s="6">
        <f t="shared" si="49"/>
        <v>29.339549999999996</v>
      </c>
      <c r="G447" s="5">
        <f t="shared" si="50"/>
        <v>24</v>
      </c>
      <c r="H447" t="str">
        <f t="shared" si="51"/>
        <v>Miellerie</v>
      </c>
      <c r="I447" t="str">
        <f t="shared" si="52"/>
        <v>Alimentaire</v>
      </c>
      <c r="J447" t="str">
        <f t="shared" si="53"/>
        <v>Soupe légumes</v>
      </c>
      <c r="K447" t="str">
        <f t="shared" si="54"/>
        <v>livrée</v>
      </c>
    </row>
    <row r="448" spans="1:11" x14ac:dyDescent="0.2">
      <c r="A448" t="s">
        <v>1237</v>
      </c>
      <c r="B448" s="14" t="s">
        <v>159</v>
      </c>
      <c r="C448" s="16">
        <v>5</v>
      </c>
      <c r="D448" s="5">
        <f t="shared" si="48"/>
        <v>4.63</v>
      </c>
      <c r="E448" s="5">
        <f t="shared" si="55"/>
        <v>23.15</v>
      </c>
      <c r="F448" s="6">
        <f t="shared" si="49"/>
        <v>24.423249999999996</v>
      </c>
      <c r="G448" s="5">
        <f t="shared" si="50"/>
        <v>18.05</v>
      </c>
      <c r="H448" t="str">
        <f t="shared" si="51"/>
        <v>Champagne Mondom</v>
      </c>
      <c r="I448" t="str">
        <f t="shared" si="52"/>
        <v>Boisson</v>
      </c>
      <c r="J448" t="str">
        <f t="shared" si="53"/>
        <v>Bière aromatisée</v>
      </c>
      <c r="K448" t="str">
        <f t="shared" si="54"/>
        <v>livrée</v>
      </c>
    </row>
    <row r="449" spans="1:11" x14ac:dyDescent="0.2">
      <c r="A449" t="s">
        <v>1237</v>
      </c>
      <c r="B449" s="14" t="s">
        <v>246</v>
      </c>
      <c r="C449" s="16">
        <v>1</v>
      </c>
      <c r="D449" s="5">
        <f t="shared" si="48"/>
        <v>6.1</v>
      </c>
      <c r="E449" s="5">
        <f t="shared" si="55"/>
        <v>6.1</v>
      </c>
      <c r="F449" s="6">
        <f t="shared" si="49"/>
        <v>6.71</v>
      </c>
      <c r="G449" s="5">
        <f t="shared" si="50"/>
        <v>4.0999999999999996</v>
      </c>
      <c r="H449" t="str">
        <f t="shared" si="51"/>
        <v>Mains sages</v>
      </c>
      <c r="I449" t="str">
        <f t="shared" si="52"/>
        <v>Cosmétique Bio</v>
      </c>
      <c r="J449" t="str">
        <f t="shared" si="53"/>
        <v>savons au lait d'anesse</v>
      </c>
      <c r="K449" t="str">
        <f t="shared" si="54"/>
        <v>livrée</v>
      </c>
    </row>
    <row r="450" spans="1:11" x14ac:dyDescent="0.2">
      <c r="A450" t="s">
        <v>1237</v>
      </c>
      <c r="B450" s="14" t="s">
        <v>161</v>
      </c>
      <c r="C450" s="16">
        <v>4</v>
      </c>
      <c r="D450" s="5">
        <f t="shared" ref="D450:D513" si="56">VLOOKUP($B450,Produits,4,FALSE)</f>
        <v>33.71</v>
      </c>
      <c r="E450" s="5">
        <f t="shared" si="55"/>
        <v>134.84</v>
      </c>
      <c r="F450" s="6">
        <f t="shared" ref="F450:F513" si="57">E450*(1+VLOOKUP(VLOOKUP($B450,Produits,3,FALSE),TVAs,2,FALSE))</f>
        <v>161.80799999999999</v>
      </c>
      <c r="G450" s="5">
        <f t="shared" ref="G450:G513" si="58">VLOOKUP($B450,Produits,7,FALSE)*C450</f>
        <v>88.64</v>
      </c>
      <c r="H450" t="str">
        <f t="shared" ref="H450:H513" si="59">VLOOKUP($B450,Produits,2,FALSE)</f>
        <v>La Folie</v>
      </c>
      <c r="I450" t="str">
        <f t="shared" ref="I450:I513" si="60">VLOOKUP($B450,Produits,3,FALSE)</f>
        <v>Vêtements</v>
      </c>
      <c r="J450" t="str">
        <f t="shared" ref="J450:J513" si="61">VLOOKUP($B450,Produits,5,FALSE)</f>
        <v>Lot t-shirt enfant</v>
      </c>
      <c r="K450" t="str">
        <f t="shared" ref="K450:K513" si="62">VLOOKUP($A450,Commandes,4,FALSE)</f>
        <v>livrée</v>
      </c>
    </row>
    <row r="451" spans="1:11" x14ac:dyDescent="0.2">
      <c r="A451" t="s">
        <v>1238</v>
      </c>
      <c r="B451" s="14" t="s">
        <v>148</v>
      </c>
      <c r="C451" s="16">
        <v>4</v>
      </c>
      <c r="D451" s="5">
        <f t="shared" si="56"/>
        <v>49.88</v>
      </c>
      <c r="E451" s="5">
        <f t="shared" ref="E451:E514" si="63">D451*C451</f>
        <v>199.52</v>
      </c>
      <c r="F451" s="6">
        <f t="shared" si="57"/>
        <v>239.42400000000001</v>
      </c>
      <c r="G451" s="5">
        <f t="shared" si="58"/>
        <v>114.64</v>
      </c>
      <c r="H451" t="str">
        <f t="shared" si="59"/>
        <v>Tango</v>
      </c>
      <c r="I451" t="str">
        <f t="shared" si="60"/>
        <v>Vêtements</v>
      </c>
      <c r="J451" t="str">
        <f t="shared" si="61"/>
        <v>Chemise coton</v>
      </c>
      <c r="K451" t="str">
        <f t="shared" si="62"/>
        <v>livrée</v>
      </c>
    </row>
    <row r="452" spans="1:11" x14ac:dyDescent="0.2">
      <c r="A452" t="s">
        <v>1238</v>
      </c>
      <c r="B452" s="14" t="s">
        <v>191</v>
      </c>
      <c r="C452" s="16">
        <v>1</v>
      </c>
      <c r="D452" s="5">
        <f t="shared" si="56"/>
        <v>32.26</v>
      </c>
      <c r="E452" s="5">
        <f t="shared" si="63"/>
        <v>32.26</v>
      </c>
      <c r="F452" s="6">
        <f t="shared" si="57"/>
        <v>38.711999999999996</v>
      </c>
      <c r="G452" s="5">
        <f t="shared" si="58"/>
        <v>18.16</v>
      </c>
      <c r="H452" t="str">
        <f t="shared" si="59"/>
        <v>La Folie</v>
      </c>
      <c r="I452" t="str">
        <f t="shared" si="60"/>
        <v>Vêtements</v>
      </c>
      <c r="J452" t="str">
        <f t="shared" si="61"/>
        <v>Lot short enfant</v>
      </c>
      <c r="K452" t="str">
        <f t="shared" si="62"/>
        <v>livrée</v>
      </c>
    </row>
    <row r="453" spans="1:11" x14ac:dyDescent="0.2">
      <c r="A453" t="s">
        <v>1238</v>
      </c>
      <c r="B453" s="14" t="s">
        <v>162</v>
      </c>
      <c r="C453" s="16">
        <v>3</v>
      </c>
      <c r="D453" s="5">
        <f t="shared" si="56"/>
        <v>57.71</v>
      </c>
      <c r="E453" s="5">
        <f t="shared" si="63"/>
        <v>173.13</v>
      </c>
      <c r="F453" s="6">
        <f t="shared" si="57"/>
        <v>207.756</v>
      </c>
      <c r="G453" s="5">
        <f t="shared" si="58"/>
        <v>146.22</v>
      </c>
      <c r="H453" t="str">
        <f t="shared" si="59"/>
        <v>Friperie</v>
      </c>
      <c r="I453" t="str">
        <f t="shared" si="60"/>
        <v>Vêtements</v>
      </c>
      <c r="J453" t="str">
        <f t="shared" si="61"/>
        <v>Jupe courte</v>
      </c>
      <c r="K453" t="str">
        <f t="shared" si="62"/>
        <v>livrée</v>
      </c>
    </row>
    <row r="454" spans="1:11" x14ac:dyDescent="0.2">
      <c r="A454" t="s">
        <v>1238</v>
      </c>
      <c r="B454" s="14" t="s">
        <v>159</v>
      </c>
      <c r="C454" s="16">
        <v>1</v>
      </c>
      <c r="D454" s="5">
        <f t="shared" si="56"/>
        <v>4.63</v>
      </c>
      <c r="E454" s="5">
        <f t="shared" si="63"/>
        <v>4.63</v>
      </c>
      <c r="F454" s="6">
        <f t="shared" si="57"/>
        <v>4.8846499999999997</v>
      </c>
      <c r="G454" s="5">
        <f t="shared" si="58"/>
        <v>3.61</v>
      </c>
      <c r="H454" t="str">
        <f t="shared" si="59"/>
        <v>Champagne Mondom</v>
      </c>
      <c r="I454" t="str">
        <f t="shared" si="60"/>
        <v>Boisson</v>
      </c>
      <c r="J454" t="str">
        <f t="shared" si="61"/>
        <v>Bière aromatisée</v>
      </c>
      <c r="K454" t="str">
        <f t="shared" si="62"/>
        <v>livrée</v>
      </c>
    </row>
    <row r="455" spans="1:11" x14ac:dyDescent="0.2">
      <c r="A455" t="s">
        <v>1239</v>
      </c>
      <c r="B455" s="14" t="s">
        <v>153</v>
      </c>
      <c r="C455" s="16">
        <v>4</v>
      </c>
      <c r="D455" s="5">
        <f t="shared" si="56"/>
        <v>32.43</v>
      </c>
      <c r="E455" s="5">
        <f t="shared" si="63"/>
        <v>129.72</v>
      </c>
      <c r="F455" s="6">
        <f t="shared" si="57"/>
        <v>155.66399999999999</v>
      </c>
      <c r="G455" s="5">
        <f t="shared" si="58"/>
        <v>103.92</v>
      </c>
      <c r="H455" t="str">
        <f t="shared" si="59"/>
        <v>Come’n’go</v>
      </c>
      <c r="I455" t="str">
        <f t="shared" si="60"/>
        <v>décoration</v>
      </c>
      <c r="J455" t="str">
        <f t="shared" si="61"/>
        <v>Tapis salon</v>
      </c>
      <c r="K455" t="str">
        <f t="shared" si="62"/>
        <v>annulée</v>
      </c>
    </row>
    <row r="456" spans="1:11" x14ac:dyDescent="0.2">
      <c r="A456" t="s">
        <v>1240</v>
      </c>
      <c r="B456" s="14" t="s">
        <v>142</v>
      </c>
      <c r="C456" s="16">
        <v>4</v>
      </c>
      <c r="D456" s="5">
        <f t="shared" si="56"/>
        <v>14.78</v>
      </c>
      <c r="E456" s="5">
        <f t="shared" si="63"/>
        <v>59.12</v>
      </c>
      <c r="F456" s="6">
        <f t="shared" si="57"/>
        <v>62.371599999999994</v>
      </c>
      <c r="G456" s="5">
        <f t="shared" si="58"/>
        <v>43.72</v>
      </c>
      <c r="H456" t="str">
        <f t="shared" si="59"/>
        <v>Miellerie</v>
      </c>
      <c r="I456" t="str">
        <f t="shared" si="60"/>
        <v>Alimentaire</v>
      </c>
      <c r="J456" t="str">
        <f t="shared" si="61"/>
        <v xml:space="preserve">Gelée royale </v>
      </c>
      <c r="K456" t="str">
        <f t="shared" si="62"/>
        <v>annulée</v>
      </c>
    </row>
    <row r="457" spans="1:11" x14ac:dyDescent="0.2">
      <c r="A457" t="s">
        <v>1240</v>
      </c>
      <c r="B457" s="14" t="s">
        <v>252</v>
      </c>
      <c r="C457" s="16">
        <v>3</v>
      </c>
      <c r="D457" s="5">
        <f t="shared" si="56"/>
        <v>3</v>
      </c>
      <c r="E457" s="5">
        <f t="shared" si="63"/>
        <v>9</v>
      </c>
      <c r="F457" s="6">
        <f t="shared" si="57"/>
        <v>9.4949999999999992</v>
      </c>
      <c r="G457" s="5">
        <f t="shared" si="58"/>
        <v>8.25</v>
      </c>
      <c r="H457" t="str">
        <f t="shared" si="59"/>
        <v>Secret nature</v>
      </c>
      <c r="I457" t="str">
        <f t="shared" si="60"/>
        <v>Alimentaire</v>
      </c>
      <c r="J457" t="str">
        <f t="shared" si="61"/>
        <v>pain aux figues</v>
      </c>
      <c r="K457" t="str">
        <f t="shared" si="62"/>
        <v>annulée</v>
      </c>
    </row>
    <row r="458" spans="1:11" x14ac:dyDescent="0.2">
      <c r="A458" t="s">
        <v>1240</v>
      </c>
      <c r="B458" s="14" t="s">
        <v>194</v>
      </c>
      <c r="C458" s="16">
        <v>4</v>
      </c>
      <c r="D458" s="5">
        <f t="shared" si="56"/>
        <v>112.39</v>
      </c>
      <c r="E458" s="5">
        <f t="shared" si="63"/>
        <v>449.56</v>
      </c>
      <c r="F458" s="6">
        <f t="shared" si="57"/>
        <v>539.47199999999998</v>
      </c>
      <c r="G458" s="5">
        <f t="shared" si="58"/>
        <v>374.84</v>
      </c>
      <c r="H458" t="str">
        <f t="shared" si="59"/>
        <v>Come’n’go</v>
      </c>
      <c r="I458" t="str">
        <f t="shared" si="60"/>
        <v>Vêtements</v>
      </c>
      <c r="J458" t="str">
        <f t="shared" si="61"/>
        <v xml:space="preserve">Manteau </v>
      </c>
      <c r="K458" t="str">
        <f t="shared" si="62"/>
        <v>annulée</v>
      </c>
    </row>
    <row r="459" spans="1:11" x14ac:dyDescent="0.2">
      <c r="A459" t="s">
        <v>1241</v>
      </c>
      <c r="B459" s="14" t="s">
        <v>188</v>
      </c>
      <c r="C459" s="16">
        <v>4</v>
      </c>
      <c r="D459" s="5">
        <f t="shared" si="56"/>
        <v>36.229999999999997</v>
      </c>
      <c r="E459" s="5">
        <f t="shared" si="63"/>
        <v>144.91999999999999</v>
      </c>
      <c r="F459" s="6">
        <f t="shared" si="57"/>
        <v>173.90399999999997</v>
      </c>
      <c r="G459" s="5">
        <f t="shared" si="58"/>
        <v>122.12</v>
      </c>
      <c r="H459" t="str">
        <f t="shared" si="59"/>
        <v>Cuir &amp; co</v>
      </c>
      <c r="I459" t="str">
        <f t="shared" si="60"/>
        <v>Vêtements</v>
      </c>
      <c r="J459" t="str">
        <f t="shared" si="61"/>
        <v>Robe longue</v>
      </c>
      <c r="K459" t="str">
        <f t="shared" si="62"/>
        <v>en traitement</v>
      </c>
    </row>
    <row r="460" spans="1:11" x14ac:dyDescent="0.2">
      <c r="A460" t="s">
        <v>1241</v>
      </c>
      <c r="B460" s="14" t="s">
        <v>251</v>
      </c>
      <c r="C460" s="16">
        <v>5</v>
      </c>
      <c r="D460" s="5">
        <f t="shared" si="56"/>
        <v>29.8</v>
      </c>
      <c r="E460" s="5">
        <f t="shared" si="63"/>
        <v>149</v>
      </c>
      <c r="F460" s="6">
        <f t="shared" si="57"/>
        <v>152.12899999999999</v>
      </c>
      <c r="G460" s="5">
        <f t="shared" si="58"/>
        <v>101.25</v>
      </c>
      <c r="H460" t="str">
        <f t="shared" si="59"/>
        <v>A pas de canard</v>
      </c>
      <c r="I460" t="str">
        <f t="shared" si="60"/>
        <v>Charcuterie</v>
      </c>
      <c r="J460" t="str">
        <f t="shared" si="61"/>
        <v>Bloc fois gras</v>
      </c>
      <c r="K460" t="str">
        <f t="shared" si="62"/>
        <v>en traitement</v>
      </c>
    </row>
    <row r="461" spans="1:11" x14ac:dyDescent="0.2">
      <c r="A461" t="s">
        <v>1242</v>
      </c>
      <c r="B461" s="14" t="s">
        <v>127</v>
      </c>
      <c r="C461" s="16">
        <v>4</v>
      </c>
      <c r="D461" s="5">
        <f t="shared" si="56"/>
        <v>32.700000000000003</v>
      </c>
      <c r="E461" s="5">
        <f t="shared" si="63"/>
        <v>130.80000000000001</v>
      </c>
      <c r="F461" s="6">
        <f t="shared" si="57"/>
        <v>156.96</v>
      </c>
      <c r="G461" s="5">
        <f t="shared" si="58"/>
        <v>104.96</v>
      </c>
      <c r="H461" t="str">
        <f t="shared" si="59"/>
        <v>Friperie</v>
      </c>
      <c r="I461" t="str">
        <f t="shared" si="60"/>
        <v>Vêtements</v>
      </c>
      <c r="J461" t="str">
        <f t="shared" si="61"/>
        <v>Lot t-shirt enfant</v>
      </c>
      <c r="K461" t="str">
        <f t="shared" si="62"/>
        <v>livrée</v>
      </c>
    </row>
    <row r="462" spans="1:11" x14ac:dyDescent="0.2">
      <c r="A462" t="s">
        <v>1242</v>
      </c>
      <c r="B462" s="14" t="s">
        <v>155</v>
      </c>
      <c r="C462" s="16">
        <v>1</v>
      </c>
      <c r="D462" s="5">
        <f t="shared" si="56"/>
        <v>44.74</v>
      </c>
      <c r="E462" s="5">
        <f t="shared" si="63"/>
        <v>44.74</v>
      </c>
      <c r="F462" s="6">
        <f t="shared" si="57"/>
        <v>53.688000000000002</v>
      </c>
      <c r="G462" s="5">
        <f t="shared" si="58"/>
        <v>24.89</v>
      </c>
      <c r="H462" t="str">
        <f t="shared" si="59"/>
        <v>La Folie</v>
      </c>
      <c r="I462" t="str">
        <f t="shared" si="60"/>
        <v>Vêtements</v>
      </c>
      <c r="J462" t="str">
        <f t="shared" si="61"/>
        <v xml:space="preserve">Bermuda </v>
      </c>
      <c r="K462" t="str">
        <f t="shared" si="62"/>
        <v>livrée</v>
      </c>
    </row>
    <row r="463" spans="1:11" x14ac:dyDescent="0.2">
      <c r="A463" t="s">
        <v>1242</v>
      </c>
      <c r="B463" s="14" t="s">
        <v>154</v>
      </c>
      <c r="C463" s="16">
        <v>3</v>
      </c>
      <c r="D463" s="5">
        <f t="shared" si="56"/>
        <v>29.58</v>
      </c>
      <c r="E463" s="5">
        <f t="shared" si="63"/>
        <v>88.74</v>
      </c>
      <c r="F463" s="6">
        <f t="shared" si="57"/>
        <v>93.620699999999985</v>
      </c>
      <c r="G463" s="5">
        <f t="shared" si="58"/>
        <v>59.699999999999996</v>
      </c>
      <c r="H463" t="str">
        <f t="shared" si="59"/>
        <v>La Ruche</v>
      </c>
      <c r="I463" t="str">
        <f t="shared" si="60"/>
        <v>Alimentaire</v>
      </c>
      <c r="J463" t="str">
        <f t="shared" si="61"/>
        <v>Panier légumes</v>
      </c>
      <c r="K463" t="str">
        <f t="shared" si="62"/>
        <v>livrée</v>
      </c>
    </row>
    <row r="464" spans="1:11" x14ac:dyDescent="0.2">
      <c r="A464" t="s">
        <v>1242</v>
      </c>
      <c r="B464" s="14" t="s">
        <v>160</v>
      </c>
      <c r="C464" s="16">
        <v>5</v>
      </c>
      <c r="D464" s="5">
        <f t="shared" si="56"/>
        <v>32.72</v>
      </c>
      <c r="E464" s="5">
        <f t="shared" si="63"/>
        <v>163.6</v>
      </c>
      <c r="F464" s="6">
        <f t="shared" si="57"/>
        <v>196.32</v>
      </c>
      <c r="G464" s="5">
        <f t="shared" si="58"/>
        <v>145.35</v>
      </c>
      <c r="H464" t="str">
        <f t="shared" si="59"/>
        <v xml:space="preserve">Rose artisan </v>
      </c>
      <c r="I464" t="str">
        <f t="shared" si="60"/>
        <v xml:space="preserve">Bijoux </v>
      </c>
      <c r="J464" t="str">
        <f t="shared" si="61"/>
        <v xml:space="preserve">Anneau </v>
      </c>
      <c r="K464" t="str">
        <f t="shared" si="62"/>
        <v>livrée</v>
      </c>
    </row>
    <row r="465" spans="1:11" x14ac:dyDescent="0.2">
      <c r="A465" t="s">
        <v>1242</v>
      </c>
      <c r="B465" s="14" t="s">
        <v>129</v>
      </c>
      <c r="C465" s="16">
        <v>2</v>
      </c>
      <c r="D465" s="5">
        <f t="shared" si="56"/>
        <v>59.22</v>
      </c>
      <c r="E465" s="5">
        <f t="shared" si="63"/>
        <v>118.44</v>
      </c>
      <c r="F465" s="6">
        <f t="shared" si="57"/>
        <v>142.12799999999999</v>
      </c>
      <c r="G465" s="5">
        <f t="shared" si="58"/>
        <v>86.34</v>
      </c>
      <c r="H465" t="str">
        <f t="shared" si="59"/>
        <v>Come’n’go</v>
      </c>
      <c r="I465" t="str">
        <f t="shared" si="60"/>
        <v>Vêtements</v>
      </c>
      <c r="J465" t="str">
        <f t="shared" si="61"/>
        <v>Jupe courte</v>
      </c>
      <c r="K465" t="str">
        <f t="shared" si="62"/>
        <v>livrée</v>
      </c>
    </row>
    <row r="466" spans="1:11" x14ac:dyDescent="0.2">
      <c r="A466" t="s">
        <v>1243</v>
      </c>
      <c r="B466" s="14" t="s">
        <v>124</v>
      </c>
      <c r="C466" s="16">
        <v>4</v>
      </c>
      <c r="D466" s="5">
        <f t="shared" si="56"/>
        <v>5.71</v>
      </c>
      <c r="E466" s="5">
        <f t="shared" si="63"/>
        <v>22.84</v>
      </c>
      <c r="F466" s="6">
        <f t="shared" si="57"/>
        <v>24.0962</v>
      </c>
      <c r="G466" s="5">
        <f t="shared" si="58"/>
        <v>17</v>
      </c>
      <c r="H466" t="str">
        <f t="shared" si="59"/>
        <v>Champagne Mondom</v>
      </c>
      <c r="I466" t="str">
        <f t="shared" si="60"/>
        <v>Boisson</v>
      </c>
      <c r="J466" t="str">
        <f t="shared" si="61"/>
        <v>Bière blonde IPA</v>
      </c>
      <c r="K466" t="str">
        <f t="shared" si="62"/>
        <v>en livraison</v>
      </c>
    </row>
    <row r="467" spans="1:11" x14ac:dyDescent="0.2">
      <c r="A467" t="s">
        <v>1243</v>
      </c>
      <c r="B467" s="14" t="s">
        <v>176</v>
      </c>
      <c r="C467" s="16">
        <v>4</v>
      </c>
      <c r="D467" s="5">
        <f t="shared" si="56"/>
        <v>3.54</v>
      </c>
      <c r="E467" s="5">
        <f t="shared" si="63"/>
        <v>14.16</v>
      </c>
      <c r="F467" s="6">
        <f t="shared" si="57"/>
        <v>14.938799999999999</v>
      </c>
      <c r="G467" s="5">
        <f t="shared" si="58"/>
        <v>8.48</v>
      </c>
      <c r="H467" t="str">
        <f t="shared" si="59"/>
        <v>Ferme La Casè</v>
      </c>
      <c r="I467" t="str">
        <f t="shared" si="60"/>
        <v>Boisson</v>
      </c>
      <c r="J467" t="str">
        <f t="shared" si="61"/>
        <v>Bière ambrée</v>
      </c>
      <c r="K467" t="str">
        <f t="shared" si="62"/>
        <v>en livraison</v>
      </c>
    </row>
    <row r="468" spans="1:11" x14ac:dyDescent="0.2">
      <c r="A468" t="s">
        <v>1243</v>
      </c>
      <c r="B468" s="14" t="s">
        <v>123</v>
      </c>
      <c r="C468" s="16">
        <v>3</v>
      </c>
      <c r="D468" s="5">
        <f t="shared" si="56"/>
        <v>29.35</v>
      </c>
      <c r="E468" s="5">
        <f t="shared" si="63"/>
        <v>88.050000000000011</v>
      </c>
      <c r="F468" s="6">
        <f t="shared" si="57"/>
        <v>92.892750000000007</v>
      </c>
      <c r="G468" s="5">
        <f t="shared" si="58"/>
        <v>52.800000000000004</v>
      </c>
      <c r="H468" t="str">
        <f t="shared" si="59"/>
        <v>Le couchon</v>
      </c>
      <c r="I468" t="str">
        <f t="shared" si="60"/>
        <v>Alimentaire</v>
      </c>
      <c r="J468" t="str">
        <f t="shared" si="61"/>
        <v>Panier légumes</v>
      </c>
      <c r="K468" t="str">
        <f t="shared" si="62"/>
        <v>en livraison</v>
      </c>
    </row>
    <row r="469" spans="1:11" x14ac:dyDescent="0.2">
      <c r="A469" t="s">
        <v>1244</v>
      </c>
      <c r="B469" s="14" t="s">
        <v>265</v>
      </c>
      <c r="C469" s="16">
        <v>4</v>
      </c>
      <c r="D469" s="5">
        <f t="shared" si="56"/>
        <v>39.799999999999997</v>
      </c>
      <c r="E469" s="5">
        <f t="shared" si="63"/>
        <v>159.19999999999999</v>
      </c>
      <c r="F469" s="6">
        <f t="shared" si="57"/>
        <v>162.54319999999998</v>
      </c>
      <c r="G469" s="5">
        <f t="shared" si="58"/>
        <v>130</v>
      </c>
      <c r="H469" t="str">
        <f t="shared" si="59"/>
        <v>Id &amp; Pat</v>
      </c>
      <c r="I469" t="str">
        <f t="shared" si="60"/>
        <v>Charcuterie</v>
      </c>
      <c r="J469" t="str">
        <f t="shared" si="61"/>
        <v>paté en croûte aux olives 1kg</v>
      </c>
      <c r="K469" t="str">
        <f t="shared" si="62"/>
        <v>annulée</v>
      </c>
    </row>
    <row r="470" spans="1:11" x14ac:dyDescent="0.2">
      <c r="A470" t="s">
        <v>1244</v>
      </c>
      <c r="B470" s="14" t="s">
        <v>171</v>
      </c>
      <c r="C470" s="16">
        <v>1</v>
      </c>
      <c r="D470" s="5">
        <f t="shared" si="56"/>
        <v>9.2899999999999991</v>
      </c>
      <c r="E470" s="5">
        <f t="shared" si="63"/>
        <v>9.2899999999999991</v>
      </c>
      <c r="F470" s="6">
        <f t="shared" si="57"/>
        <v>9.4850899999999978</v>
      </c>
      <c r="G470" s="5">
        <f t="shared" si="58"/>
        <v>5.3</v>
      </c>
      <c r="H470" t="str">
        <f t="shared" si="59"/>
        <v>Le couchon</v>
      </c>
      <c r="I470" t="str">
        <f t="shared" si="60"/>
        <v>Charcuterie</v>
      </c>
      <c r="J470" t="str">
        <f t="shared" si="61"/>
        <v>Saucisson aux cèpes</v>
      </c>
      <c r="K470" t="str">
        <f t="shared" si="62"/>
        <v>annulée</v>
      </c>
    </row>
    <row r="471" spans="1:11" x14ac:dyDescent="0.2">
      <c r="A471" t="s">
        <v>1245</v>
      </c>
      <c r="B471" s="14" t="s">
        <v>131</v>
      </c>
      <c r="C471" s="16">
        <v>4</v>
      </c>
      <c r="D471" s="5">
        <f t="shared" si="56"/>
        <v>20.86</v>
      </c>
      <c r="E471" s="5">
        <f t="shared" si="63"/>
        <v>83.44</v>
      </c>
      <c r="F471" s="6">
        <f t="shared" si="57"/>
        <v>91.784000000000006</v>
      </c>
      <c r="G471" s="5">
        <f t="shared" si="58"/>
        <v>66.52</v>
      </c>
      <c r="H471" t="str">
        <f t="shared" si="59"/>
        <v>La Ruche</v>
      </c>
      <c r="I471" t="str">
        <f t="shared" si="60"/>
        <v>Cosmétique Bio</v>
      </c>
      <c r="J471" t="str">
        <f t="shared" si="61"/>
        <v>Crème hydratant</v>
      </c>
      <c r="K471" t="str">
        <f t="shared" si="62"/>
        <v>en livraison</v>
      </c>
    </row>
    <row r="472" spans="1:11" x14ac:dyDescent="0.2">
      <c r="A472" t="s">
        <v>1246</v>
      </c>
      <c r="B472" s="14" t="s">
        <v>254</v>
      </c>
      <c r="C472" s="16">
        <v>3</v>
      </c>
      <c r="D472" s="5">
        <f t="shared" si="56"/>
        <v>22.9</v>
      </c>
      <c r="E472" s="5">
        <f t="shared" si="63"/>
        <v>68.699999999999989</v>
      </c>
      <c r="F472" s="6">
        <f t="shared" si="57"/>
        <v>75.569999999999993</v>
      </c>
      <c r="G472" s="5">
        <f t="shared" si="58"/>
        <v>47.7</v>
      </c>
      <c r="H472" t="str">
        <f t="shared" si="59"/>
        <v>Mains sages</v>
      </c>
      <c r="I472" t="str">
        <f t="shared" si="60"/>
        <v>Cosmétique Bio</v>
      </c>
      <c r="J472" t="str">
        <f t="shared" si="61"/>
        <v>lait au corps au lait d'amande</v>
      </c>
      <c r="K472" t="str">
        <f t="shared" si="62"/>
        <v>annulée</v>
      </c>
    </row>
    <row r="473" spans="1:11" x14ac:dyDescent="0.2">
      <c r="A473" t="s">
        <v>1246</v>
      </c>
      <c r="B473" s="14" t="s">
        <v>255</v>
      </c>
      <c r="C473" s="16">
        <v>2</v>
      </c>
      <c r="D473" s="5">
        <f t="shared" si="56"/>
        <v>35.700000000000003</v>
      </c>
      <c r="E473" s="5">
        <f t="shared" si="63"/>
        <v>71.400000000000006</v>
      </c>
      <c r="F473" s="6">
        <f t="shared" si="57"/>
        <v>75.326999999999998</v>
      </c>
      <c r="G473" s="5">
        <f t="shared" si="58"/>
        <v>57.4</v>
      </c>
      <c r="H473" t="str">
        <f t="shared" si="59"/>
        <v>Chèvres d'Argonnes</v>
      </c>
      <c r="I473" t="str">
        <f t="shared" si="60"/>
        <v>Alimentaire</v>
      </c>
      <c r="J473" t="str">
        <f t="shared" si="61"/>
        <v>Fromage crémeux chèvre 1kg</v>
      </c>
      <c r="K473" t="str">
        <f t="shared" si="62"/>
        <v>annulée</v>
      </c>
    </row>
    <row r="474" spans="1:11" x14ac:dyDescent="0.2">
      <c r="A474" t="s">
        <v>1246</v>
      </c>
      <c r="B474" s="14" t="s">
        <v>266</v>
      </c>
      <c r="C474" s="16">
        <v>2</v>
      </c>
      <c r="D474" s="5">
        <f t="shared" si="56"/>
        <v>39.9</v>
      </c>
      <c r="E474" s="5">
        <f t="shared" si="63"/>
        <v>79.8</v>
      </c>
      <c r="F474" s="6">
        <f t="shared" si="57"/>
        <v>84.188999999999993</v>
      </c>
      <c r="G474" s="5">
        <f t="shared" si="58"/>
        <v>51.78</v>
      </c>
      <c r="H474" t="str">
        <f t="shared" si="59"/>
        <v>Vino Degust</v>
      </c>
      <c r="I474" t="str">
        <f t="shared" si="60"/>
        <v>Boisson</v>
      </c>
      <c r="J474" t="str">
        <f t="shared" si="61"/>
        <v>Champagne blanc des blancs</v>
      </c>
      <c r="K474" t="str">
        <f t="shared" si="62"/>
        <v>annulée</v>
      </c>
    </row>
    <row r="475" spans="1:11" x14ac:dyDescent="0.2">
      <c r="A475" t="s">
        <v>1246</v>
      </c>
      <c r="B475" s="14" t="s">
        <v>157</v>
      </c>
      <c r="C475" s="16">
        <v>1</v>
      </c>
      <c r="D475" s="5">
        <f t="shared" si="56"/>
        <v>5.32</v>
      </c>
      <c r="E475" s="5">
        <f t="shared" si="63"/>
        <v>5.32</v>
      </c>
      <c r="F475" s="6">
        <f t="shared" si="57"/>
        <v>5.6125999999999996</v>
      </c>
      <c r="G475" s="5">
        <f t="shared" si="58"/>
        <v>3.46</v>
      </c>
      <c r="H475" t="str">
        <f t="shared" si="59"/>
        <v>Champagne Fred et fils</v>
      </c>
      <c r="I475" t="str">
        <f t="shared" si="60"/>
        <v>Boisson</v>
      </c>
      <c r="J475" t="str">
        <f t="shared" si="61"/>
        <v>Bière blonde</v>
      </c>
      <c r="K475" t="str">
        <f t="shared" si="62"/>
        <v>annulée</v>
      </c>
    </row>
    <row r="476" spans="1:11" x14ac:dyDescent="0.2">
      <c r="A476" t="s">
        <v>1246</v>
      </c>
      <c r="B476" s="14" t="s">
        <v>189</v>
      </c>
      <c r="C476" s="16">
        <v>5</v>
      </c>
      <c r="D476" s="5">
        <f t="shared" si="56"/>
        <v>80.03</v>
      </c>
      <c r="E476" s="5">
        <f t="shared" si="63"/>
        <v>400.15</v>
      </c>
      <c r="F476" s="6">
        <f t="shared" si="57"/>
        <v>480.17999999999995</v>
      </c>
      <c r="G476" s="5">
        <f t="shared" si="58"/>
        <v>233.79999999999998</v>
      </c>
      <c r="H476" t="str">
        <f t="shared" si="59"/>
        <v>La Folie</v>
      </c>
      <c r="I476" t="str">
        <f t="shared" si="60"/>
        <v>Vêtements</v>
      </c>
      <c r="J476" t="str">
        <f t="shared" si="61"/>
        <v>Robe longue</v>
      </c>
      <c r="K476" t="str">
        <f t="shared" si="62"/>
        <v>annulée</v>
      </c>
    </row>
    <row r="477" spans="1:11" x14ac:dyDescent="0.2">
      <c r="A477" t="s">
        <v>1247</v>
      </c>
      <c r="B477" s="14" t="s">
        <v>193</v>
      </c>
      <c r="C477" s="16">
        <v>5</v>
      </c>
      <c r="D477" s="5">
        <f t="shared" si="56"/>
        <v>27.99</v>
      </c>
      <c r="E477" s="5">
        <f t="shared" si="63"/>
        <v>139.94999999999999</v>
      </c>
      <c r="F477" s="6">
        <f t="shared" si="57"/>
        <v>167.93999999999997</v>
      </c>
      <c r="G477" s="5">
        <f t="shared" si="58"/>
        <v>114.85</v>
      </c>
      <c r="H477" t="str">
        <f t="shared" si="59"/>
        <v>Galice</v>
      </c>
      <c r="I477" t="str">
        <f t="shared" si="60"/>
        <v>Vêtements</v>
      </c>
      <c r="J477" t="str">
        <f t="shared" si="61"/>
        <v>Tongue</v>
      </c>
      <c r="K477" t="str">
        <f t="shared" si="62"/>
        <v>en traitement</v>
      </c>
    </row>
    <row r="478" spans="1:11" x14ac:dyDescent="0.2">
      <c r="A478" t="s">
        <v>1247</v>
      </c>
      <c r="B478" s="14" t="s">
        <v>151</v>
      </c>
      <c r="C478" s="16">
        <v>5</v>
      </c>
      <c r="D478" s="5">
        <f t="shared" si="56"/>
        <v>54.54</v>
      </c>
      <c r="E478" s="5">
        <f t="shared" si="63"/>
        <v>272.7</v>
      </c>
      <c r="F478" s="6">
        <f t="shared" si="57"/>
        <v>327.23999999999995</v>
      </c>
      <c r="G478" s="5">
        <f t="shared" si="58"/>
        <v>188.2</v>
      </c>
      <c r="H478" t="str">
        <f t="shared" si="59"/>
        <v>La Folie</v>
      </c>
      <c r="I478" t="str">
        <f t="shared" si="60"/>
        <v>Vêtements</v>
      </c>
      <c r="J478" t="str">
        <f t="shared" si="61"/>
        <v>Jupe courte</v>
      </c>
      <c r="K478" t="str">
        <f t="shared" si="62"/>
        <v>en traitement</v>
      </c>
    </row>
    <row r="479" spans="1:11" x14ac:dyDescent="0.2">
      <c r="A479" t="s">
        <v>1248</v>
      </c>
      <c r="B479" s="14" t="s">
        <v>142</v>
      </c>
      <c r="C479" s="16">
        <v>1</v>
      </c>
      <c r="D479" s="5">
        <f t="shared" si="56"/>
        <v>14.78</v>
      </c>
      <c r="E479" s="5">
        <f t="shared" si="63"/>
        <v>14.78</v>
      </c>
      <c r="F479" s="6">
        <f t="shared" si="57"/>
        <v>15.592899999999998</v>
      </c>
      <c r="G479" s="5">
        <f t="shared" si="58"/>
        <v>10.93</v>
      </c>
      <c r="H479" t="str">
        <f t="shared" si="59"/>
        <v>Miellerie</v>
      </c>
      <c r="I479" t="str">
        <f t="shared" si="60"/>
        <v>Alimentaire</v>
      </c>
      <c r="J479" t="str">
        <f t="shared" si="61"/>
        <v xml:space="preserve">Gelée royale </v>
      </c>
      <c r="K479" t="str">
        <f t="shared" si="62"/>
        <v>livrée</v>
      </c>
    </row>
    <row r="480" spans="1:11" x14ac:dyDescent="0.2">
      <c r="A480" t="s">
        <v>1248</v>
      </c>
      <c r="B480" s="14" t="s">
        <v>165</v>
      </c>
      <c r="C480" s="16">
        <v>4</v>
      </c>
      <c r="D480" s="5">
        <f t="shared" si="56"/>
        <v>8.33</v>
      </c>
      <c r="E480" s="5">
        <f t="shared" si="63"/>
        <v>33.32</v>
      </c>
      <c r="F480" s="6">
        <f t="shared" si="57"/>
        <v>35.1526</v>
      </c>
      <c r="G480" s="5">
        <f t="shared" si="58"/>
        <v>26.96</v>
      </c>
      <c r="H480" t="str">
        <f t="shared" si="59"/>
        <v>Le Jardin</v>
      </c>
      <c r="I480" t="str">
        <f t="shared" si="60"/>
        <v>Alimentaire</v>
      </c>
      <c r="J480" t="str">
        <f t="shared" si="61"/>
        <v>Miel de montagne</v>
      </c>
      <c r="K480" t="str">
        <f t="shared" si="62"/>
        <v>livrée</v>
      </c>
    </row>
    <row r="481" spans="1:11" x14ac:dyDescent="0.2">
      <c r="A481" t="s">
        <v>1248</v>
      </c>
      <c r="B481" s="14" t="s">
        <v>258</v>
      </c>
      <c r="C481" s="16">
        <v>3</v>
      </c>
      <c r="D481" s="5">
        <f t="shared" si="56"/>
        <v>22.3</v>
      </c>
      <c r="E481" s="5">
        <f t="shared" si="63"/>
        <v>66.900000000000006</v>
      </c>
      <c r="F481" s="6">
        <f t="shared" si="57"/>
        <v>80.28</v>
      </c>
      <c r="G481" s="5">
        <f t="shared" si="58"/>
        <v>47.400000000000006</v>
      </c>
      <c r="H481" t="str">
        <f t="shared" si="59"/>
        <v>Vino Degust</v>
      </c>
      <c r="I481" t="str">
        <f t="shared" si="60"/>
        <v>décoration</v>
      </c>
      <c r="J481" t="str">
        <f t="shared" si="61"/>
        <v>verres champagne x6</v>
      </c>
      <c r="K481" t="str">
        <f t="shared" si="62"/>
        <v>livrée</v>
      </c>
    </row>
    <row r="482" spans="1:11" x14ac:dyDescent="0.2">
      <c r="A482" t="s">
        <v>1248</v>
      </c>
      <c r="B482" s="14" t="s">
        <v>169</v>
      </c>
      <c r="C482" s="16">
        <v>1</v>
      </c>
      <c r="D482" s="5">
        <f t="shared" si="56"/>
        <v>3.33</v>
      </c>
      <c r="E482" s="5">
        <f t="shared" si="63"/>
        <v>3.33</v>
      </c>
      <c r="F482" s="6">
        <f t="shared" si="57"/>
        <v>3.51315</v>
      </c>
      <c r="G482" s="5">
        <f t="shared" si="58"/>
        <v>3.01</v>
      </c>
      <c r="H482" t="str">
        <f t="shared" si="59"/>
        <v>La Ruche</v>
      </c>
      <c r="I482" t="str">
        <f t="shared" si="60"/>
        <v>Alimentaire</v>
      </c>
      <c r="J482" t="str">
        <f t="shared" si="61"/>
        <v>Confiture fraise</v>
      </c>
      <c r="K482" t="str">
        <f t="shared" si="62"/>
        <v>livrée</v>
      </c>
    </row>
    <row r="483" spans="1:11" x14ac:dyDescent="0.2">
      <c r="A483" t="s">
        <v>1249</v>
      </c>
      <c r="B483" s="14" t="s">
        <v>130</v>
      </c>
      <c r="C483" s="16">
        <v>5</v>
      </c>
      <c r="D483" s="5">
        <f t="shared" si="56"/>
        <v>3.84</v>
      </c>
      <c r="E483" s="5">
        <f t="shared" si="63"/>
        <v>19.2</v>
      </c>
      <c r="F483" s="6">
        <f t="shared" si="57"/>
        <v>19.603199999999998</v>
      </c>
      <c r="G483" s="5">
        <f t="shared" si="58"/>
        <v>16.149999999999999</v>
      </c>
      <c r="H483" t="str">
        <f t="shared" si="59"/>
        <v>Asinerie</v>
      </c>
      <c r="I483" t="str">
        <f t="shared" si="60"/>
        <v>Charcuterie</v>
      </c>
      <c r="J483" t="str">
        <f t="shared" si="61"/>
        <v>Saucisson sanglier</v>
      </c>
      <c r="K483" t="str">
        <f t="shared" si="62"/>
        <v>annulée</v>
      </c>
    </row>
    <row r="484" spans="1:11" x14ac:dyDescent="0.2">
      <c r="A484" t="s">
        <v>1250</v>
      </c>
      <c r="B484" s="14" t="s">
        <v>260</v>
      </c>
      <c r="C484" s="16">
        <v>4</v>
      </c>
      <c r="D484" s="5">
        <f t="shared" si="56"/>
        <v>5</v>
      </c>
      <c r="E484" s="5">
        <f t="shared" si="63"/>
        <v>20</v>
      </c>
      <c r="F484" s="6">
        <f t="shared" si="57"/>
        <v>21.099999999999998</v>
      </c>
      <c r="G484" s="5">
        <f t="shared" si="58"/>
        <v>17.2</v>
      </c>
      <c r="H484" t="str">
        <f t="shared" si="59"/>
        <v>Secret nature</v>
      </c>
      <c r="I484" t="str">
        <f t="shared" si="60"/>
        <v>Alimentaire</v>
      </c>
      <c r="J484" t="str">
        <f t="shared" si="61"/>
        <v>pain surprise</v>
      </c>
      <c r="K484" t="str">
        <f t="shared" si="62"/>
        <v>en livraison</v>
      </c>
    </row>
    <row r="485" spans="1:11" x14ac:dyDescent="0.2">
      <c r="A485" t="s">
        <v>1250</v>
      </c>
      <c r="B485" s="14" t="s">
        <v>171</v>
      </c>
      <c r="C485" s="16">
        <v>3</v>
      </c>
      <c r="D485" s="5">
        <f t="shared" si="56"/>
        <v>9.2899999999999991</v>
      </c>
      <c r="E485" s="5">
        <f t="shared" si="63"/>
        <v>27.869999999999997</v>
      </c>
      <c r="F485" s="6">
        <f t="shared" si="57"/>
        <v>28.455269999999995</v>
      </c>
      <c r="G485" s="5">
        <f t="shared" si="58"/>
        <v>15.899999999999999</v>
      </c>
      <c r="H485" t="str">
        <f t="shared" si="59"/>
        <v>Le couchon</v>
      </c>
      <c r="I485" t="str">
        <f t="shared" si="60"/>
        <v>Charcuterie</v>
      </c>
      <c r="J485" t="str">
        <f t="shared" si="61"/>
        <v>Saucisson aux cèpes</v>
      </c>
      <c r="K485" t="str">
        <f t="shared" si="62"/>
        <v>en livraison</v>
      </c>
    </row>
    <row r="486" spans="1:11" x14ac:dyDescent="0.2">
      <c r="A486" t="s">
        <v>1250</v>
      </c>
      <c r="B486" s="14" t="s">
        <v>259</v>
      </c>
      <c r="C486" s="16">
        <v>3</v>
      </c>
      <c r="D486" s="5">
        <f t="shared" si="56"/>
        <v>13.57</v>
      </c>
      <c r="E486" s="5">
        <f t="shared" si="63"/>
        <v>40.71</v>
      </c>
      <c r="F486" s="6">
        <f t="shared" si="57"/>
        <v>48.851999999999997</v>
      </c>
      <c r="G486" s="5">
        <f t="shared" si="58"/>
        <v>24.75</v>
      </c>
      <c r="H486" t="str">
        <f t="shared" si="59"/>
        <v>A pas de canard</v>
      </c>
      <c r="I486" t="str">
        <f t="shared" si="60"/>
        <v>décoration</v>
      </c>
      <c r="J486" t="str">
        <f t="shared" si="61"/>
        <v>canard sculpé bois</v>
      </c>
      <c r="K486" t="str">
        <f t="shared" si="62"/>
        <v>en livraison</v>
      </c>
    </row>
    <row r="487" spans="1:11" x14ac:dyDescent="0.2">
      <c r="A487" t="s">
        <v>1250</v>
      </c>
      <c r="B487" s="14" t="s">
        <v>260</v>
      </c>
      <c r="C487" s="16">
        <v>2</v>
      </c>
      <c r="D487" s="5">
        <f t="shared" si="56"/>
        <v>5</v>
      </c>
      <c r="E487" s="5">
        <f t="shared" si="63"/>
        <v>10</v>
      </c>
      <c r="F487" s="6">
        <f t="shared" si="57"/>
        <v>10.549999999999999</v>
      </c>
      <c r="G487" s="5">
        <f t="shared" si="58"/>
        <v>8.6</v>
      </c>
      <c r="H487" t="str">
        <f t="shared" si="59"/>
        <v>Secret nature</v>
      </c>
      <c r="I487" t="str">
        <f t="shared" si="60"/>
        <v>Alimentaire</v>
      </c>
      <c r="J487" t="str">
        <f t="shared" si="61"/>
        <v>pain surprise</v>
      </c>
      <c r="K487" t="str">
        <f t="shared" si="62"/>
        <v>en livraison</v>
      </c>
    </row>
    <row r="488" spans="1:11" x14ac:dyDescent="0.2">
      <c r="A488" t="s">
        <v>1250</v>
      </c>
      <c r="B488" s="14" t="s">
        <v>195</v>
      </c>
      <c r="C488" s="16">
        <v>2</v>
      </c>
      <c r="D488" s="5">
        <f t="shared" si="56"/>
        <v>5.99</v>
      </c>
      <c r="E488" s="5">
        <f t="shared" si="63"/>
        <v>11.98</v>
      </c>
      <c r="F488" s="6">
        <f t="shared" si="57"/>
        <v>12.6389</v>
      </c>
      <c r="G488" s="5">
        <f t="shared" si="58"/>
        <v>9.4</v>
      </c>
      <c r="H488" t="str">
        <f t="shared" si="59"/>
        <v>Le Jardin</v>
      </c>
      <c r="I488" t="str">
        <f t="shared" si="60"/>
        <v>Alimentaire</v>
      </c>
      <c r="J488" t="str">
        <f t="shared" si="61"/>
        <v>Miel de colza</v>
      </c>
      <c r="K488" t="str">
        <f t="shared" si="62"/>
        <v>en livraison</v>
      </c>
    </row>
    <row r="489" spans="1:11" x14ac:dyDescent="0.2">
      <c r="A489" t="s">
        <v>1251</v>
      </c>
      <c r="B489" s="14" t="s">
        <v>259</v>
      </c>
      <c r="C489" s="16">
        <v>2</v>
      </c>
      <c r="D489" s="5">
        <f t="shared" si="56"/>
        <v>13.57</v>
      </c>
      <c r="E489" s="5">
        <f t="shared" si="63"/>
        <v>27.14</v>
      </c>
      <c r="F489" s="6">
        <f t="shared" si="57"/>
        <v>32.567999999999998</v>
      </c>
      <c r="G489" s="5">
        <f t="shared" si="58"/>
        <v>16.5</v>
      </c>
      <c r="H489" t="str">
        <f t="shared" si="59"/>
        <v>A pas de canard</v>
      </c>
      <c r="I489" t="str">
        <f t="shared" si="60"/>
        <v>décoration</v>
      </c>
      <c r="J489" t="str">
        <f t="shared" si="61"/>
        <v>canard sculpé bois</v>
      </c>
      <c r="K489" t="str">
        <f t="shared" si="62"/>
        <v>en livraison</v>
      </c>
    </row>
    <row r="490" spans="1:11" x14ac:dyDescent="0.2">
      <c r="A490" t="s">
        <v>1251</v>
      </c>
      <c r="B490" s="14" t="s">
        <v>176</v>
      </c>
      <c r="C490" s="16">
        <v>1</v>
      </c>
      <c r="D490" s="5">
        <f t="shared" si="56"/>
        <v>3.54</v>
      </c>
      <c r="E490" s="5">
        <f t="shared" si="63"/>
        <v>3.54</v>
      </c>
      <c r="F490" s="6">
        <f t="shared" si="57"/>
        <v>3.7346999999999997</v>
      </c>
      <c r="G490" s="5">
        <f t="shared" si="58"/>
        <v>2.12</v>
      </c>
      <c r="H490" t="str">
        <f t="shared" si="59"/>
        <v>Ferme La Casè</v>
      </c>
      <c r="I490" t="str">
        <f t="shared" si="60"/>
        <v>Boisson</v>
      </c>
      <c r="J490" t="str">
        <f t="shared" si="61"/>
        <v>Bière ambrée</v>
      </c>
      <c r="K490" t="str">
        <f t="shared" si="62"/>
        <v>en livraison</v>
      </c>
    </row>
    <row r="491" spans="1:11" x14ac:dyDescent="0.2">
      <c r="A491" t="s">
        <v>1251</v>
      </c>
      <c r="B491" s="14" t="s">
        <v>124</v>
      </c>
      <c r="C491" s="16">
        <v>1</v>
      </c>
      <c r="D491" s="5">
        <f t="shared" si="56"/>
        <v>5.71</v>
      </c>
      <c r="E491" s="5">
        <f t="shared" si="63"/>
        <v>5.71</v>
      </c>
      <c r="F491" s="6">
        <f t="shared" si="57"/>
        <v>6.0240499999999999</v>
      </c>
      <c r="G491" s="5">
        <f t="shared" si="58"/>
        <v>4.25</v>
      </c>
      <c r="H491" t="str">
        <f t="shared" si="59"/>
        <v>Champagne Mondom</v>
      </c>
      <c r="I491" t="str">
        <f t="shared" si="60"/>
        <v>Boisson</v>
      </c>
      <c r="J491" t="str">
        <f t="shared" si="61"/>
        <v>Bière blonde IPA</v>
      </c>
      <c r="K491" t="str">
        <f t="shared" si="62"/>
        <v>en livraison</v>
      </c>
    </row>
    <row r="492" spans="1:11" x14ac:dyDescent="0.2">
      <c r="A492" t="s">
        <v>1251</v>
      </c>
      <c r="B492" s="14" t="s">
        <v>123</v>
      </c>
      <c r="C492" s="16">
        <v>5</v>
      </c>
      <c r="D492" s="5">
        <f t="shared" si="56"/>
        <v>29.35</v>
      </c>
      <c r="E492" s="5">
        <f t="shared" si="63"/>
        <v>146.75</v>
      </c>
      <c r="F492" s="6">
        <f t="shared" si="57"/>
        <v>154.82124999999999</v>
      </c>
      <c r="G492" s="5">
        <f t="shared" si="58"/>
        <v>88</v>
      </c>
      <c r="H492" t="str">
        <f t="shared" si="59"/>
        <v>Le couchon</v>
      </c>
      <c r="I492" t="str">
        <f t="shared" si="60"/>
        <v>Alimentaire</v>
      </c>
      <c r="J492" t="str">
        <f t="shared" si="61"/>
        <v>Panier légumes</v>
      </c>
      <c r="K492" t="str">
        <f t="shared" si="62"/>
        <v>en livraison</v>
      </c>
    </row>
    <row r="493" spans="1:11" x14ac:dyDescent="0.2">
      <c r="A493" t="s">
        <v>1252</v>
      </c>
      <c r="B493" s="14" t="s">
        <v>143</v>
      </c>
      <c r="C493" s="16">
        <v>4</v>
      </c>
      <c r="D493" s="5">
        <f t="shared" si="56"/>
        <v>3.5</v>
      </c>
      <c r="E493" s="5">
        <f t="shared" si="63"/>
        <v>14</v>
      </c>
      <c r="F493" s="6">
        <f t="shared" si="57"/>
        <v>14.77</v>
      </c>
      <c r="G493" s="5">
        <f t="shared" si="58"/>
        <v>12.72</v>
      </c>
      <c r="H493" t="str">
        <f t="shared" si="59"/>
        <v>La Ruche</v>
      </c>
      <c r="I493" t="str">
        <f t="shared" si="60"/>
        <v>Boisson</v>
      </c>
      <c r="J493" t="str">
        <f t="shared" si="61"/>
        <v>Bière ambrée</v>
      </c>
      <c r="K493" t="str">
        <f t="shared" si="62"/>
        <v>annulée</v>
      </c>
    </row>
    <row r="494" spans="1:11" x14ac:dyDescent="0.2">
      <c r="A494" t="s">
        <v>1252</v>
      </c>
      <c r="B494" s="14" t="s">
        <v>152</v>
      </c>
      <c r="C494" s="16">
        <v>2</v>
      </c>
      <c r="D494" s="5">
        <f t="shared" si="56"/>
        <v>63.76</v>
      </c>
      <c r="E494" s="5">
        <f t="shared" si="63"/>
        <v>127.52</v>
      </c>
      <c r="F494" s="6">
        <f t="shared" si="57"/>
        <v>153.024</v>
      </c>
      <c r="G494" s="5">
        <f t="shared" si="58"/>
        <v>88.1</v>
      </c>
      <c r="H494" t="str">
        <f t="shared" si="59"/>
        <v>Tango</v>
      </c>
      <c r="I494" t="str">
        <f t="shared" si="60"/>
        <v>Vêtements</v>
      </c>
      <c r="J494" t="str">
        <f t="shared" si="61"/>
        <v>Chemise manche longue</v>
      </c>
      <c r="K494" t="str">
        <f t="shared" si="62"/>
        <v>annulée</v>
      </c>
    </row>
    <row r="495" spans="1:11" x14ac:dyDescent="0.2">
      <c r="A495" t="s">
        <v>1253</v>
      </c>
      <c r="B495" s="14" t="s">
        <v>151</v>
      </c>
      <c r="C495" s="16">
        <v>3</v>
      </c>
      <c r="D495" s="5">
        <f t="shared" si="56"/>
        <v>54.54</v>
      </c>
      <c r="E495" s="5">
        <f t="shared" si="63"/>
        <v>163.62</v>
      </c>
      <c r="F495" s="6">
        <f t="shared" si="57"/>
        <v>196.34399999999999</v>
      </c>
      <c r="G495" s="5">
        <f t="shared" si="58"/>
        <v>112.92</v>
      </c>
      <c r="H495" t="str">
        <f t="shared" si="59"/>
        <v>La Folie</v>
      </c>
      <c r="I495" t="str">
        <f t="shared" si="60"/>
        <v>Vêtements</v>
      </c>
      <c r="J495" t="str">
        <f t="shared" si="61"/>
        <v>Jupe courte</v>
      </c>
      <c r="K495" t="str">
        <f t="shared" si="62"/>
        <v>en livraison</v>
      </c>
    </row>
    <row r="496" spans="1:11" x14ac:dyDescent="0.2">
      <c r="A496" t="s">
        <v>1253</v>
      </c>
      <c r="B496" s="14" t="s">
        <v>188</v>
      </c>
      <c r="C496" s="16">
        <v>4</v>
      </c>
      <c r="D496" s="5">
        <f t="shared" si="56"/>
        <v>36.229999999999997</v>
      </c>
      <c r="E496" s="5">
        <f t="shared" si="63"/>
        <v>144.91999999999999</v>
      </c>
      <c r="F496" s="6">
        <f t="shared" si="57"/>
        <v>173.90399999999997</v>
      </c>
      <c r="G496" s="5">
        <f t="shared" si="58"/>
        <v>122.12</v>
      </c>
      <c r="H496" t="str">
        <f t="shared" si="59"/>
        <v>Cuir &amp; co</v>
      </c>
      <c r="I496" t="str">
        <f t="shared" si="60"/>
        <v>Vêtements</v>
      </c>
      <c r="J496" t="str">
        <f t="shared" si="61"/>
        <v>Robe longue</v>
      </c>
      <c r="K496" t="str">
        <f t="shared" si="62"/>
        <v>en livraison</v>
      </c>
    </row>
    <row r="497" spans="1:11" x14ac:dyDescent="0.2">
      <c r="A497" t="s">
        <v>1253</v>
      </c>
      <c r="B497" s="14" t="s">
        <v>177</v>
      </c>
      <c r="C497" s="16">
        <v>3</v>
      </c>
      <c r="D497" s="5">
        <f t="shared" si="56"/>
        <v>30.49</v>
      </c>
      <c r="E497" s="5">
        <f t="shared" si="63"/>
        <v>91.47</v>
      </c>
      <c r="F497" s="6">
        <f t="shared" si="57"/>
        <v>109.764</v>
      </c>
      <c r="G497" s="5">
        <f t="shared" si="58"/>
        <v>64.98</v>
      </c>
      <c r="H497" t="str">
        <f t="shared" si="59"/>
        <v>Ferme La Casè</v>
      </c>
      <c r="I497" t="str">
        <f t="shared" si="60"/>
        <v xml:space="preserve">Bijoux </v>
      </c>
      <c r="J497" t="str">
        <f t="shared" si="61"/>
        <v xml:space="preserve">Anneau </v>
      </c>
      <c r="K497" t="str">
        <f t="shared" si="62"/>
        <v>en livraison</v>
      </c>
    </row>
    <row r="498" spans="1:11" x14ac:dyDescent="0.2">
      <c r="A498" t="s">
        <v>1253</v>
      </c>
      <c r="B498" s="14" t="s">
        <v>252</v>
      </c>
      <c r="C498" s="16">
        <v>2</v>
      </c>
      <c r="D498" s="5">
        <f t="shared" si="56"/>
        <v>3</v>
      </c>
      <c r="E498" s="5">
        <f t="shared" si="63"/>
        <v>6</v>
      </c>
      <c r="F498" s="6">
        <f t="shared" si="57"/>
        <v>6.33</v>
      </c>
      <c r="G498" s="5">
        <f t="shared" si="58"/>
        <v>5.5</v>
      </c>
      <c r="H498" t="str">
        <f t="shared" si="59"/>
        <v>Secret nature</v>
      </c>
      <c r="I498" t="str">
        <f t="shared" si="60"/>
        <v>Alimentaire</v>
      </c>
      <c r="J498" t="str">
        <f t="shared" si="61"/>
        <v>pain aux figues</v>
      </c>
      <c r="K498" t="str">
        <f t="shared" si="62"/>
        <v>en livraison</v>
      </c>
    </row>
    <row r="499" spans="1:11" x14ac:dyDescent="0.2">
      <c r="A499" t="s">
        <v>1253</v>
      </c>
      <c r="B499" s="14" t="s">
        <v>160</v>
      </c>
      <c r="C499" s="16">
        <v>5</v>
      </c>
      <c r="D499" s="5">
        <f t="shared" si="56"/>
        <v>32.72</v>
      </c>
      <c r="E499" s="5">
        <f t="shared" si="63"/>
        <v>163.6</v>
      </c>
      <c r="F499" s="6">
        <f t="shared" si="57"/>
        <v>196.32</v>
      </c>
      <c r="G499" s="5">
        <f t="shared" si="58"/>
        <v>145.35</v>
      </c>
      <c r="H499" t="str">
        <f t="shared" si="59"/>
        <v xml:space="preserve">Rose artisan </v>
      </c>
      <c r="I499" t="str">
        <f t="shared" si="60"/>
        <v xml:space="preserve">Bijoux </v>
      </c>
      <c r="J499" t="str">
        <f t="shared" si="61"/>
        <v xml:space="preserve">Anneau </v>
      </c>
      <c r="K499" t="str">
        <f t="shared" si="62"/>
        <v>en livraison</v>
      </c>
    </row>
    <row r="500" spans="1:11" x14ac:dyDescent="0.2">
      <c r="A500" t="s">
        <v>1254</v>
      </c>
      <c r="B500" s="14" t="s">
        <v>246</v>
      </c>
      <c r="C500" s="16">
        <v>2</v>
      </c>
      <c r="D500" s="5">
        <f t="shared" si="56"/>
        <v>6.1</v>
      </c>
      <c r="E500" s="5">
        <f t="shared" si="63"/>
        <v>12.2</v>
      </c>
      <c r="F500" s="6">
        <f t="shared" si="57"/>
        <v>13.42</v>
      </c>
      <c r="G500" s="5">
        <f t="shared" si="58"/>
        <v>8.1999999999999993</v>
      </c>
      <c r="H500" t="str">
        <f t="shared" si="59"/>
        <v>Mains sages</v>
      </c>
      <c r="I500" t="str">
        <f t="shared" si="60"/>
        <v>Cosmétique Bio</v>
      </c>
      <c r="J500" t="str">
        <f t="shared" si="61"/>
        <v>savons au lait d'anesse</v>
      </c>
      <c r="K500" t="str">
        <f t="shared" si="62"/>
        <v>en livraison</v>
      </c>
    </row>
    <row r="501" spans="1:11" x14ac:dyDescent="0.2">
      <c r="A501" t="s">
        <v>1254</v>
      </c>
      <c r="B501" s="14" t="s">
        <v>259</v>
      </c>
      <c r="C501" s="16">
        <v>5</v>
      </c>
      <c r="D501" s="5">
        <f t="shared" si="56"/>
        <v>13.57</v>
      </c>
      <c r="E501" s="5">
        <f t="shared" si="63"/>
        <v>67.849999999999994</v>
      </c>
      <c r="F501" s="6">
        <f t="shared" si="57"/>
        <v>81.419999999999987</v>
      </c>
      <c r="G501" s="5">
        <f t="shared" si="58"/>
        <v>41.25</v>
      </c>
      <c r="H501" t="str">
        <f t="shared" si="59"/>
        <v>A pas de canard</v>
      </c>
      <c r="I501" t="str">
        <f t="shared" si="60"/>
        <v>décoration</v>
      </c>
      <c r="J501" t="str">
        <f t="shared" si="61"/>
        <v>canard sculpé bois</v>
      </c>
      <c r="K501" t="str">
        <f t="shared" si="62"/>
        <v>en livraison</v>
      </c>
    </row>
    <row r="502" spans="1:11" x14ac:dyDescent="0.2">
      <c r="A502" t="s">
        <v>1255</v>
      </c>
      <c r="B502" s="14" t="s">
        <v>129</v>
      </c>
      <c r="C502" s="16">
        <v>3</v>
      </c>
      <c r="D502" s="5">
        <f t="shared" si="56"/>
        <v>59.22</v>
      </c>
      <c r="E502" s="5">
        <f t="shared" si="63"/>
        <v>177.66</v>
      </c>
      <c r="F502" s="6">
        <f t="shared" si="57"/>
        <v>213.19199999999998</v>
      </c>
      <c r="G502" s="5">
        <f t="shared" si="58"/>
        <v>129.51</v>
      </c>
      <c r="H502" t="str">
        <f t="shared" si="59"/>
        <v>Come’n’go</v>
      </c>
      <c r="I502" t="str">
        <f t="shared" si="60"/>
        <v>Vêtements</v>
      </c>
      <c r="J502" t="str">
        <f t="shared" si="61"/>
        <v>Jupe courte</v>
      </c>
      <c r="K502" t="str">
        <f t="shared" si="62"/>
        <v>livrée</v>
      </c>
    </row>
    <row r="503" spans="1:11" x14ac:dyDescent="0.2">
      <c r="A503" t="s">
        <v>1255</v>
      </c>
      <c r="B503" s="14" t="s">
        <v>174</v>
      </c>
      <c r="C503" s="16">
        <v>1</v>
      </c>
      <c r="D503" s="5">
        <f t="shared" si="56"/>
        <v>47.14</v>
      </c>
      <c r="E503" s="5">
        <f t="shared" si="63"/>
        <v>47.14</v>
      </c>
      <c r="F503" s="6">
        <f t="shared" si="57"/>
        <v>56.567999999999998</v>
      </c>
      <c r="G503" s="5">
        <f t="shared" si="58"/>
        <v>27.37</v>
      </c>
      <c r="H503" t="str">
        <f t="shared" si="59"/>
        <v>Cuir &amp; co</v>
      </c>
      <c r="I503" t="str">
        <f t="shared" si="60"/>
        <v>Vêtements</v>
      </c>
      <c r="J503" t="str">
        <f t="shared" si="61"/>
        <v>Jeans</v>
      </c>
      <c r="K503" t="str">
        <f t="shared" si="62"/>
        <v>livrée</v>
      </c>
    </row>
    <row r="504" spans="1:11" x14ac:dyDescent="0.2">
      <c r="A504" t="s">
        <v>1255</v>
      </c>
      <c r="B504" s="14" t="s">
        <v>251</v>
      </c>
      <c r="C504" s="16">
        <v>5</v>
      </c>
      <c r="D504" s="5">
        <f t="shared" si="56"/>
        <v>29.8</v>
      </c>
      <c r="E504" s="5">
        <f t="shared" si="63"/>
        <v>149</v>
      </c>
      <c r="F504" s="6">
        <f t="shared" si="57"/>
        <v>152.12899999999999</v>
      </c>
      <c r="G504" s="5">
        <f t="shared" si="58"/>
        <v>101.25</v>
      </c>
      <c r="H504" t="str">
        <f t="shared" si="59"/>
        <v>A pas de canard</v>
      </c>
      <c r="I504" t="str">
        <f t="shared" si="60"/>
        <v>Charcuterie</v>
      </c>
      <c r="J504" t="str">
        <f t="shared" si="61"/>
        <v>Bloc fois gras</v>
      </c>
      <c r="K504" t="str">
        <f t="shared" si="62"/>
        <v>livrée</v>
      </c>
    </row>
    <row r="505" spans="1:11" x14ac:dyDescent="0.2">
      <c r="A505" t="s">
        <v>1255</v>
      </c>
      <c r="B505" s="14" t="s">
        <v>264</v>
      </c>
      <c r="C505" s="16">
        <v>5</v>
      </c>
      <c r="D505" s="5">
        <f t="shared" si="56"/>
        <v>17.8</v>
      </c>
      <c r="E505" s="5">
        <f t="shared" si="63"/>
        <v>89</v>
      </c>
      <c r="F505" s="6">
        <f t="shared" si="57"/>
        <v>93.894999999999996</v>
      </c>
      <c r="G505" s="5">
        <f t="shared" si="58"/>
        <v>76</v>
      </c>
      <c r="H505" t="str">
        <f t="shared" si="59"/>
        <v>Ferme Mad'In</v>
      </c>
      <c r="I505" t="str">
        <f t="shared" si="60"/>
        <v>Alimentaire</v>
      </c>
      <c r="J505" t="str">
        <f t="shared" si="61"/>
        <v>bûches chèvres 3x</v>
      </c>
      <c r="K505" t="str">
        <f t="shared" si="62"/>
        <v>livrée</v>
      </c>
    </row>
    <row r="506" spans="1:11" x14ac:dyDescent="0.2">
      <c r="A506" t="s">
        <v>1256</v>
      </c>
      <c r="B506" s="14" t="s">
        <v>250</v>
      </c>
      <c r="C506" s="16">
        <v>4</v>
      </c>
      <c r="D506" s="5">
        <f t="shared" si="56"/>
        <v>25.3</v>
      </c>
      <c r="E506" s="5">
        <f t="shared" si="63"/>
        <v>101.2</v>
      </c>
      <c r="F506" s="6">
        <f t="shared" si="57"/>
        <v>106.76599999999999</v>
      </c>
      <c r="G506" s="5">
        <f t="shared" si="58"/>
        <v>81.599999999999994</v>
      </c>
      <c r="H506" t="str">
        <f t="shared" si="59"/>
        <v>Vino Degust</v>
      </c>
      <c r="I506" t="str">
        <f t="shared" si="60"/>
        <v>Boisson</v>
      </c>
      <c r="J506" t="str">
        <f t="shared" si="61"/>
        <v>champagne brut</v>
      </c>
      <c r="K506" t="str">
        <f t="shared" si="62"/>
        <v>livrée</v>
      </c>
    </row>
    <row r="507" spans="1:11" x14ac:dyDescent="0.2">
      <c r="A507" t="s">
        <v>1257</v>
      </c>
      <c r="B507" s="14" t="s">
        <v>176</v>
      </c>
      <c r="C507" s="16">
        <v>3</v>
      </c>
      <c r="D507" s="5">
        <f t="shared" si="56"/>
        <v>3.54</v>
      </c>
      <c r="E507" s="5">
        <f t="shared" si="63"/>
        <v>10.620000000000001</v>
      </c>
      <c r="F507" s="6">
        <f t="shared" si="57"/>
        <v>11.2041</v>
      </c>
      <c r="G507" s="5">
        <f t="shared" si="58"/>
        <v>6.36</v>
      </c>
      <c r="H507" t="str">
        <f t="shared" si="59"/>
        <v>Ferme La Casè</v>
      </c>
      <c r="I507" t="str">
        <f t="shared" si="60"/>
        <v>Boisson</v>
      </c>
      <c r="J507" t="str">
        <f t="shared" si="61"/>
        <v>Bière ambrée</v>
      </c>
      <c r="K507" t="str">
        <f t="shared" si="62"/>
        <v>annulée</v>
      </c>
    </row>
    <row r="508" spans="1:11" x14ac:dyDescent="0.2">
      <c r="A508" t="s">
        <v>1257</v>
      </c>
      <c r="B508" s="14" t="s">
        <v>129</v>
      </c>
      <c r="C508" s="16">
        <v>5</v>
      </c>
      <c r="D508" s="5">
        <f t="shared" si="56"/>
        <v>59.22</v>
      </c>
      <c r="E508" s="5">
        <f t="shared" si="63"/>
        <v>296.10000000000002</v>
      </c>
      <c r="F508" s="6">
        <f t="shared" si="57"/>
        <v>355.32</v>
      </c>
      <c r="G508" s="5">
        <f t="shared" si="58"/>
        <v>215.85000000000002</v>
      </c>
      <c r="H508" t="str">
        <f t="shared" si="59"/>
        <v>Come’n’go</v>
      </c>
      <c r="I508" t="str">
        <f t="shared" si="60"/>
        <v>Vêtements</v>
      </c>
      <c r="J508" t="str">
        <f t="shared" si="61"/>
        <v>Jupe courte</v>
      </c>
      <c r="K508" t="str">
        <f t="shared" si="62"/>
        <v>annulée</v>
      </c>
    </row>
    <row r="509" spans="1:11" x14ac:dyDescent="0.2">
      <c r="A509" t="s">
        <v>1257</v>
      </c>
      <c r="B509" s="14" t="s">
        <v>191</v>
      </c>
      <c r="C509" s="16">
        <v>4</v>
      </c>
      <c r="D509" s="5">
        <f t="shared" si="56"/>
        <v>32.26</v>
      </c>
      <c r="E509" s="5">
        <f t="shared" si="63"/>
        <v>129.04</v>
      </c>
      <c r="F509" s="6">
        <f t="shared" si="57"/>
        <v>154.84799999999998</v>
      </c>
      <c r="G509" s="5">
        <f t="shared" si="58"/>
        <v>72.64</v>
      </c>
      <c r="H509" t="str">
        <f t="shared" si="59"/>
        <v>La Folie</v>
      </c>
      <c r="I509" t="str">
        <f t="shared" si="60"/>
        <v>Vêtements</v>
      </c>
      <c r="J509" t="str">
        <f t="shared" si="61"/>
        <v>Lot short enfant</v>
      </c>
      <c r="K509" t="str">
        <f t="shared" si="62"/>
        <v>annulée</v>
      </c>
    </row>
    <row r="510" spans="1:11" x14ac:dyDescent="0.2">
      <c r="A510" t="s">
        <v>1257</v>
      </c>
      <c r="B510" s="14" t="s">
        <v>261</v>
      </c>
      <c r="C510" s="16">
        <v>4</v>
      </c>
      <c r="D510" s="5">
        <f t="shared" si="56"/>
        <v>5.3</v>
      </c>
      <c r="E510" s="5">
        <f t="shared" si="63"/>
        <v>21.2</v>
      </c>
      <c r="F510" s="6">
        <f t="shared" si="57"/>
        <v>22.366</v>
      </c>
      <c r="G510" s="5">
        <f t="shared" si="58"/>
        <v>17</v>
      </c>
      <c r="H510" t="str">
        <f t="shared" si="59"/>
        <v>Beloy</v>
      </c>
      <c r="I510" t="str">
        <f t="shared" si="60"/>
        <v>Alimentaire</v>
      </c>
      <c r="J510" t="str">
        <f t="shared" si="61"/>
        <v>confiture pomme 250gr</v>
      </c>
      <c r="K510" t="str">
        <f t="shared" si="62"/>
        <v>annulée</v>
      </c>
    </row>
    <row r="511" spans="1:11" x14ac:dyDescent="0.2">
      <c r="A511" t="s">
        <v>1258</v>
      </c>
      <c r="B511" s="14" t="s">
        <v>125</v>
      </c>
      <c r="C511" s="16">
        <v>4</v>
      </c>
      <c r="D511" s="5">
        <f t="shared" si="56"/>
        <v>5.19</v>
      </c>
      <c r="E511" s="5">
        <f t="shared" si="63"/>
        <v>20.76</v>
      </c>
      <c r="F511" s="6">
        <f t="shared" si="57"/>
        <v>21.901800000000001</v>
      </c>
      <c r="G511" s="5">
        <f t="shared" si="58"/>
        <v>18.28</v>
      </c>
      <c r="H511" t="str">
        <f t="shared" si="59"/>
        <v>Champagne Fred et fils</v>
      </c>
      <c r="I511" t="str">
        <f t="shared" si="60"/>
        <v>Boisson</v>
      </c>
      <c r="J511" t="str">
        <f t="shared" si="61"/>
        <v>Bière blanche</v>
      </c>
      <c r="K511" t="str">
        <f t="shared" si="62"/>
        <v>livrée</v>
      </c>
    </row>
    <row r="512" spans="1:11" x14ac:dyDescent="0.2">
      <c r="A512" t="s">
        <v>1258</v>
      </c>
      <c r="B512" s="14" t="s">
        <v>259</v>
      </c>
      <c r="C512" s="16">
        <v>1</v>
      </c>
      <c r="D512" s="5">
        <f t="shared" si="56"/>
        <v>13.57</v>
      </c>
      <c r="E512" s="5">
        <f t="shared" si="63"/>
        <v>13.57</v>
      </c>
      <c r="F512" s="6">
        <f t="shared" si="57"/>
        <v>16.283999999999999</v>
      </c>
      <c r="G512" s="5">
        <f t="shared" si="58"/>
        <v>8.25</v>
      </c>
      <c r="H512" t="str">
        <f t="shared" si="59"/>
        <v>A pas de canard</v>
      </c>
      <c r="I512" t="str">
        <f t="shared" si="60"/>
        <v>décoration</v>
      </c>
      <c r="J512" t="str">
        <f t="shared" si="61"/>
        <v>canard sculpé bois</v>
      </c>
      <c r="K512" t="str">
        <f t="shared" si="62"/>
        <v>livrée</v>
      </c>
    </row>
    <row r="513" spans="1:11" x14ac:dyDescent="0.2">
      <c r="A513" t="s">
        <v>1258</v>
      </c>
      <c r="B513" s="14" t="s">
        <v>136</v>
      </c>
      <c r="C513" s="16">
        <v>1</v>
      </c>
      <c r="D513" s="5">
        <f t="shared" si="56"/>
        <v>5.27</v>
      </c>
      <c r="E513" s="5">
        <f t="shared" si="63"/>
        <v>5.27</v>
      </c>
      <c r="F513" s="6">
        <f t="shared" si="57"/>
        <v>5.5598499999999991</v>
      </c>
      <c r="G513" s="5">
        <f t="shared" si="58"/>
        <v>3.04</v>
      </c>
      <c r="H513" t="str">
        <f t="shared" si="59"/>
        <v>Ferme Verim</v>
      </c>
      <c r="I513" t="str">
        <f t="shared" si="60"/>
        <v>Alimentaire</v>
      </c>
      <c r="J513" t="str">
        <f t="shared" si="61"/>
        <v>Confiture fraise</v>
      </c>
      <c r="K513" t="str">
        <f t="shared" si="62"/>
        <v>livrée</v>
      </c>
    </row>
    <row r="514" spans="1:11" x14ac:dyDescent="0.2">
      <c r="A514" t="s">
        <v>1258</v>
      </c>
      <c r="B514" s="14" t="s">
        <v>170</v>
      </c>
      <c r="C514" s="16">
        <v>4</v>
      </c>
      <c r="D514" s="5">
        <f t="shared" ref="D514:D577" si="64">VLOOKUP($B514,Produits,4,FALSE)</f>
        <v>14.13</v>
      </c>
      <c r="E514" s="5">
        <f t="shared" si="63"/>
        <v>56.52</v>
      </c>
      <c r="F514" s="6">
        <f t="shared" ref="F514:F577" si="65">E514*(1+VLOOKUP(VLOOKUP($B514,Produits,3,FALSE),TVAs,2,FALSE))</f>
        <v>67.823999999999998</v>
      </c>
      <c r="G514" s="5">
        <f t="shared" ref="G514:G577" si="66">VLOOKUP($B514,Produits,7,FALSE)*C514</f>
        <v>50.56</v>
      </c>
      <c r="H514" t="str">
        <f t="shared" ref="H514:H577" si="67">VLOOKUP($B514,Produits,2,FALSE)</f>
        <v xml:space="preserve">Rose artisan </v>
      </c>
      <c r="I514" t="str">
        <f t="shared" ref="I514:I577" si="68">VLOOKUP($B514,Produits,3,FALSE)</f>
        <v xml:space="preserve">Bijoux </v>
      </c>
      <c r="J514" t="str">
        <f t="shared" ref="J514:J577" si="69">VLOOKUP($B514,Produits,5,FALSE)</f>
        <v xml:space="preserve">Pendentif  </v>
      </c>
      <c r="K514" t="str">
        <f t="shared" ref="K514:K577" si="70">VLOOKUP($A514,Commandes,4,FALSE)</f>
        <v>livrée</v>
      </c>
    </row>
    <row r="515" spans="1:11" x14ac:dyDescent="0.2">
      <c r="A515" t="s">
        <v>1258</v>
      </c>
      <c r="B515" s="14" t="s">
        <v>172</v>
      </c>
      <c r="C515" s="16">
        <v>3</v>
      </c>
      <c r="D515" s="5">
        <f t="shared" si="64"/>
        <v>8.39</v>
      </c>
      <c r="E515" s="5">
        <f t="shared" ref="E515:E578" si="71">D515*C515</f>
        <v>25.17</v>
      </c>
      <c r="F515" s="6">
        <f t="shared" si="65"/>
        <v>25.69857</v>
      </c>
      <c r="G515" s="5">
        <f t="shared" si="66"/>
        <v>14.43</v>
      </c>
      <c r="H515" t="str">
        <f t="shared" si="67"/>
        <v>Asinerie</v>
      </c>
      <c r="I515" t="str">
        <f t="shared" si="68"/>
        <v>Charcuterie</v>
      </c>
      <c r="J515" t="str">
        <f t="shared" si="69"/>
        <v>Saucisson sanglier</v>
      </c>
      <c r="K515" t="str">
        <f t="shared" si="70"/>
        <v>livrée</v>
      </c>
    </row>
    <row r="516" spans="1:11" x14ac:dyDescent="0.2">
      <c r="A516" t="s">
        <v>1259</v>
      </c>
      <c r="B516" s="14" t="s">
        <v>125</v>
      </c>
      <c r="C516" s="16">
        <v>1</v>
      </c>
      <c r="D516" s="5">
        <f t="shared" si="64"/>
        <v>5.19</v>
      </c>
      <c r="E516" s="5">
        <f t="shared" si="71"/>
        <v>5.19</v>
      </c>
      <c r="F516" s="6">
        <f t="shared" si="65"/>
        <v>5.4754500000000004</v>
      </c>
      <c r="G516" s="5">
        <f t="shared" si="66"/>
        <v>4.57</v>
      </c>
      <c r="H516" t="str">
        <f t="shared" si="67"/>
        <v>Champagne Fred et fils</v>
      </c>
      <c r="I516" t="str">
        <f t="shared" si="68"/>
        <v>Boisson</v>
      </c>
      <c r="J516" t="str">
        <f t="shared" si="69"/>
        <v>Bière blanche</v>
      </c>
      <c r="K516" t="str">
        <f t="shared" si="70"/>
        <v>en traitement</v>
      </c>
    </row>
    <row r="517" spans="1:11" x14ac:dyDescent="0.2">
      <c r="A517" t="s">
        <v>1259</v>
      </c>
      <c r="B517" s="14" t="s">
        <v>131</v>
      </c>
      <c r="C517" s="16">
        <v>5</v>
      </c>
      <c r="D517" s="5">
        <f t="shared" si="64"/>
        <v>20.86</v>
      </c>
      <c r="E517" s="5">
        <f t="shared" si="71"/>
        <v>104.3</v>
      </c>
      <c r="F517" s="6">
        <f t="shared" si="65"/>
        <v>114.73</v>
      </c>
      <c r="G517" s="5">
        <f t="shared" si="66"/>
        <v>83.149999999999991</v>
      </c>
      <c r="H517" t="str">
        <f t="shared" si="67"/>
        <v>La Ruche</v>
      </c>
      <c r="I517" t="str">
        <f t="shared" si="68"/>
        <v>Cosmétique Bio</v>
      </c>
      <c r="J517" t="str">
        <f t="shared" si="69"/>
        <v>Crème hydratant</v>
      </c>
      <c r="K517" t="str">
        <f t="shared" si="70"/>
        <v>en traitement</v>
      </c>
    </row>
    <row r="518" spans="1:11" x14ac:dyDescent="0.2">
      <c r="A518" t="s">
        <v>1259</v>
      </c>
      <c r="B518" s="14" t="s">
        <v>177</v>
      </c>
      <c r="C518" s="16">
        <v>1</v>
      </c>
      <c r="D518" s="5">
        <f t="shared" si="64"/>
        <v>30.49</v>
      </c>
      <c r="E518" s="5">
        <f t="shared" si="71"/>
        <v>30.49</v>
      </c>
      <c r="F518" s="6">
        <f t="shared" si="65"/>
        <v>36.587999999999994</v>
      </c>
      <c r="G518" s="5">
        <f t="shared" si="66"/>
        <v>21.66</v>
      </c>
      <c r="H518" t="str">
        <f t="shared" si="67"/>
        <v>Ferme La Casè</v>
      </c>
      <c r="I518" t="str">
        <f t="shared" si="68"/>
        <v xml:space="preserve">Bijoux </v>
      </c>
      <c r="J518" t="str">
        <f t="shared" si="69"/>
        <v xml:space="preserve">Anneau </v>
      </c>
      <c r="K518" t="str">
        <f t="shared" si="70"/>
        <v>en traitement</v>
      </c>
    </row>
    <row r="519" spans="1:11" x14ac:dyDescent="0.2">
      <c r="A519" t="s">
        <v>1260</v>
      </c>
      <c r="B519" s="14" t="s">
        <v>156</v>
      </c>
      <c r="C519" s="16">
        <v>4</v>
      </c>
      <c r="D519" s="5">
        <f t="shared" si="64"/>
        <v>37.54</v>
      </c>
      <c r="E519" s="5">
        <f t="shared" si="71"/>
        <v>150.16</v>
      </c>
      <c r="F519" s="6">
        <f t="shared" si="65"/>
        <v>158.41879999999998</v>
      </c>
      <c r="G519" s="5">
        <f t="shared" si="66"/>
        <v>99.28</v>
      </c>
      <c r="H519" t="str">
        <f t="shared" si="67"/>
        <v>Champagne Fred et fils</v>
      </c>
      <c r="I519" t="str">
        <f t="shared" si="68"/>
        <v>Boisson</v>
      </c>
      <c r="J519" t="str">
        <f t="shared" si="69"/>
        <v>Liqueur</v>
      </c>
      <c r="K519" t="str">
        <f t="shared" si="70"/>
        <v>annulée</v>
      </c>
    </row>
    <row r="520" spans="1:11" x14ac:dyDescent="0.2">
      <c r="A520" t="s">
        <v>1261</v>
      </c>
      <c r="B520" s="14" t="s">
        <v>264</v>
      </c>
      <c r="C520" s="16">
        <v>2</v>
      </c>
      <c r="D520" s="5">
        <f t="shared" si="64"/>
        <v>17.8</v>
      </c>
      <c r="E520" s="5">
        <f t="shared" si="71"/>
        <v>35.6</v>
      </c>
      <c r="F520" s="6">
        <f t="shared" si="65"/>
        <v>37.558</v>
      </c>
      <c r="G520" s="5">
        <f t="shared" si="66"/>
        <v>30.4</v>
      </c>
      <c r="H520" t="str">
        <f t="shared" si="67"/>
        <v>Ferme Mad'In</v>
      </c>
      <c r="I520" t="str">
        <f t="shared" si="68"/>
        <v>Alimentaire</v>
      </c>
      <c r="J520" t="str">
        <f t="shared" si="69"/>
        <v>bûches chèvres 3x</v>
      </c>
      <c r="K520" t="str">
        <f t="shared" si="70"/>
        <v>en livraison</v>
      </c>
    </row>
    <row r="521" spans="1:11" x14ac:dyDescent="0.2">
      <c r="A521" t="s">
        <v>1261</v>
      </c>
      <c r="B521" s="14" t="s">
        <v>126</v>
      </c>
      <c r="C521" s="16">
        <v>1</v>
      </c>
      <c r="D521" s="5">
        <f t="shared" si="64"/>
        <v>49.57</v>
      </c>
      <c r="E521" s="5">
        <f t="shared" si="71"/>
        <v>49.57</v>
      </c>
      <c r="F521" s="6">
        <f t="shared" si="65"/>
        <v>59.483999999999995</v>
      </c>
      <c r="G521" s="5">
        <f t="shared" si="66"/>
        <v>34.020000000000003</v>
      </c>
      <c r="H521" t="str">
        <f t="shared" si="67"/>
        <v>ADC</v>
      </c>
      <c r="I521" t="str">
        <f t="shared" si="68"/>
        <v xml:space="preserve">Bijoux </v>
      </c>
      <c r="J521" t="str">
        <f t="shared" si="69"/>
        <v xml:space="preserve">Pendentif  </v>
      </c>
      <c r="K521" t="str">
        <f t="shared" si="70"/>
        <v>en livraison</v>
      </c>
    </row>
    <row r="522" spans="1:11" x14ac:dyDescent="0.2">
      <c r="A522" t="s">
        <v>1262</v>
      </c>
      <c r="B522" s="14" t="s">
        <v>159</v>
      </c>
      <c r="C522" s="16">
        <v>1</v>
      </c>
      <c r="D522" s="5">
        <f t="shared" si="64"/>
        <v>4.63</v>
      </c>
      <c r="E522" s="5">
        <f t="shared" si="71"/>
        <v>4.63</v>
      </c>
      <c r="F522" s="6">
        <f t="shared" si="65"/>
        <v>4.8846499999999997</v>
      </c>
      <c r="G522" s="5">
        <f t="shared" si="66"/>
        <v>3.61</v>
      </c>
      <c r="H522" t="str">
        <f t="shared" si="67"/>
        <v>Champagne Mondom</v>
      </c>
      <c r="I522" t="str">
        <f t="shared" si="68"/>
        <v>Boisson</v>
      </c>
      <c r="J522" t="str">
        <f t="shared" si="69"/>
        <v>Bière aromatisée</v>
      </c>
      <c r="K522" t="str">
        <f t="shared" si="70"/>
        <v>en livraison</v>
      </c>
    </row>
    <row r="523" spans="1:11" x14ac:dyDescent="0.2">
      <c r="A523" t="s">
        <v>1262</v>
      </c>
      <c r="B523" s="14" t="s">
        <v>145</v>
      </c>
      <c r="C523" s="16">
        <v>1</v>
      </c>
      <c r="D523" s="5">
        <f t="shared" si="64"/>
        <v>55.91</v>
      </c>
      <c r="E523" s="5">
        <f t="shared" si="71"/>
        <v>55.91</v>
      </c>
      <c r="F523" s="6">
        <f t="shared" si="65"/>
        <v>67.091999999999999</v>
      </c>
      <c r="G523" s="5">
        <f t="shared" si="66"/>
        <v>31.29</v>
      </c>
      <c r="H523" t="str">
        <f t="shared" si="67"/>
        <v>Champagne Fred et fils</v>
      </c>
      <c r="I523" t="str">
        <f t="shared" si="68"/>
        <v>décoration</v>
      </c>
      <c r="J523" t="str">
        <f t="shared" si="69"/>
        <v xml:space="preserve">Bibelot </v>
      </c>
      <c r="K523" t="str">
        <f t="shared" si="70"/>
        <v>en livraison</v>
      </c>
    </row>
    <row r="524" spans="1:11" x14ac:dyDescent="0.2">
      <c r="A524" t="s">
        <v>1262</v>
      </c>
      <c r="B524" s="14" t="s">
        <v>265</v>
      </c>
      <c r="C524" s="16">
        <v>4</v>
      </c>
      <c r="D524" s="5">
        <f t="shared" si="64"/>
        <v>39.799999999999997</v>
      </c>
      <c r="E524" s="5">
        <f t="shared" si="71"/>
        <v>159.19999999999999</v>
      </c>
      <c r="F524" s="6">
        <f t="shared" si="65"/>
        <v>162.54319999999998</v>
      </c>
      <c r="G524" s="5">
        <f t="shared" si="66"/>
        <v>130</v>
      </c>
      <c r="H524" t="str">
        <f t="shared" si="67"/>
        <v>Id &amp; Pat</v>
      </c>
      <c r="I524" t="str">
        <f t="shared" si="68"/>
        <v>Charcuterie</v>
      </c>
      <c r="J524" t="str">
        <f t="shared" si="69"/>
        <v>paté en croûte aux olives 1kg</v>
      </c>
      <c r="K524" t="str">
        <f t="shared" si="70"/>
        <v>en livraison</v>
      </c>
    </row>
    <row r="525" spans="1:11" x14ac:dyDescent="0.2">
      <c r="A525" t="s">
        <v>1263</v>
      </c>
      <c r="B525" s="14" t="s">
        <v>127</v>
      </c>
      <c r="C525" s="16">
        <v>1</v>
      </c>
      <c r="D525" s="5">
        <f t="shared" si="64"/>
        <v>32.700000000000003</v>
      </c>
      <c r="E525" s="5">
        <f t="shared" si="71"/>
        <v>32.700000000000003</v>
      </c>
      <c r="F525" s="6">
        <f t="shared" si="65"/>
        <v>39.24</v>
      </c>
      <c r="G525" s="5">
        <f t="shared" si="66"/>
        <v>26.24</v>
      </c>
      <c r="H525" t="str">
        <f t="shared" si="67"/>
        <v>Friperie</v>
      </c>
      <c r="I525" t="str">
        <f t="shared" si="68"/>
        <v>Vêtements</v>
      </c>
      <c r="J525" t="str">
        <f t="shared" si="69"/>
        <v>Lot t-shirt enfant</v>
      </c>
      <c r="K525" t="str">
        <f t="shared" si="70"/>
        <v>annulée</v>
      </c>
    </row>
    <row r="526" spans="1:11" x14ac:dyDescent="0.2">
      <c r="A526" t="s">
        <v>1263</v>
      </c>
      <c r="B526" s="14" t="s">
        <v>244</v>
      </c>
      <c r="C526" s="16">
        <v>5</v>
      </c>
      <c r="D526" s="5">
        <f t="shared" si="64"/>
        <v>2.7</v>
      </c>
      <c r="E526" s="5">
        <f t="shared" si="71"/>
        <v>13.5</v>
      </c>
      <c r="F526" s="6">
        <f t="shared" si="65"/>
        <v>14.2425</v>
      </c>
      <c r="G526" s="5">
        <f t="shared" si="66"/>
        <v>9.5</v>
      </c>
      <c r="H526" t="str">
        <f t="shared" si="67"/>
        <v>Secret nature</v>
      </c>
      <c r="I526" t="str">
        <f t="shared" si="68"/>
        <v>Alimentaire</v>
      </c>
      <c r="J526" t="str">
        <f t="shared" si="69"/>
        <v>pain de campagne</v>
      </c>
      <c r="K526" t="str">
        <f t="shared" si="70"/>
        <v>annulée</v>
      </c>
    </row>
    <row r="527" spans="1:11" x14ac:dyDescent="0.2">
      <c r="A527" t="s">
        <v>1263</v>
      </c>
      <c r="B527" s="14" t="s">
        <v>262</v>
      </c>
      <c r="C527" s="16">
        <v>5</v>
      </c>
      <c r="D527" s="5">
        <f t="shared" si="64"/>
        <v>21</v>
      </c>
      <c r="E527" s="5">
        <f t="shared" si="71"/>
        <v>105</v>
      </c>
      <c r="F527" s="6">
        <f t="shared" si="65"/>
        <v>115.50000000000001</v>
      </c>
      <c r="G527" s="5">
        <f t="shared" si="66"/>
        <v>82.5</v>
      </c>
      <c r="H527" t="str">
        <f t="shared" si="67"/>
        <v>Mains sages</v>
      </c>
      <c r="I527" t="str">
        <f t="shared" si="68"/>
        <v>Cosmétique Bio</v>
      </c>
      <c r="J527" t="str">
        <f t="shared" si="69"/>
        <v>crème visage lait de chèvre</v>
      </c>
      <c r="K527" t="str">
        <f t="shared" si="70"/>
        <v>annulée</v>
      </c>
    </row>
    <row r="528" spans="1:11" x14ac:dyDescent="0.2">
      <c r="A528" t="s">
        <v>1264</v>
      </c>
      <c r="B528" s="14" t="s">
        <v>139</v>
      </c>
      <c r="C528" s="16">
        <v>4</v>
      </c>
      <c r="D528" s="5">
        <f t="shared" si="64"/>
        <v>48.64</v>
      </c>
      <c r="E528" s="5">
        <f t="shared" si="71"/>
        <v>194.56</v>
      </c>
      <c r="F528" s="6">
        <f t="shared" si="65"/>
        <v>233.47199999999998</v>
      </c>
      <c r="G528" s="5">
        <f t="shared" si="66"/>
        <v>135.28</v>
      </c>
      <c r="H528" t="str">
        <f t="shared" si="67"/>
        <v>Tango</v>
      </c>
      <c r="I528" t="str">
        <f t="shared" si="68"/>
        <v>Vêtements</v>
      </c>
      <c r="J528" t="str">
        <f t="shared" si="69"/>
        <v>Sandales</v>
      </c>
      <c r="K528" t="str">
        <f t="shared" si="70"/>
        <v>livrée</v>
      </c>
    </row>
    <row r="529" spans="1:11" x14ac:dyDescent="0.2">
      <c r="A529" t="s">
        <v>1265</v>
      </c>
      <c r="B529" s="14" t="s">
        <v>128</v>
      </c>
      <c r="C529" s="16">
        <v>4</v>
      </c>
      <c r="D529" s="5">
        <f t="shared" si="64"/>
        <v>3.84</v>
      </c>
      <c r="E529" s="5">
        <f t="shared" si="71"/>
        <v>15.36</v>
      </c>
      <c r="F529" s="6">
        <f t="shared" si="65"/>
        <v>16.204799999999999</v>
      </c>
      <c r="G529" s="5">
        <f t="shared" si="66"/>
        <v>12.64</v>
      </c>
      <c r="H529" t="str">
        <f t="shared" si="67"/>
        <v>Ferme La Casè</v>
      </c>
      <c r="I529" t="str">
        <f t="shared" si="68"/>
        <v>Boisson</v>
      </c>
      <c r="J529" t="str">
        <f t="shared" si="69"/>
        <v>Bière blonde</v>
      </c>
      <c r="K529" t="str">
        <f t="shared" si="70"/>
        <v>en traitement</v>
      </c>
    </row>
    <row r="530" spans="1:11" x14ac:dyDescent="0.2">
      <c r="A530" t="s">
        <v>1265</v>
      </c>
      <c r="B530" s="14" t="s">
        <v>152</v>
      </c>
      <c r="C530" s="16">
        <v>5</v>
      </c>
      <c r="D530" s="5">
        <f t="shared" si="64"/>
        <v>63.76</v>
      </c>
      <c r="E530" s="5">
        <f t="shared" si="71"/>
        <v>318.8</v>
      </c>
      <c r="F530" s="6">
        <f t="shared" si="65"/>
        <v>382.56</v>
      </c>
      <c r="G530" s="5">
        <f t="shared" si="66"/>
        <v>220.25</v>
      </c>
      <c r="H530" t="str">
        <f t="shared" si="67"/>
        <v>Tango</v>
      </c>
      <c r="I530" t="str">
        <f t="shared" si="68"/>
        <v>Vêtements</v>
      </c>
      <c r="J530" t="str">
        <f t="shared" si="69"/>
        <v>Chemise manche longue</v>
      </c>
      <c r="K530" t="str">
        <f t="shared" si="70"/>
        <v>en traitement</v>
      </c>
    </row>
    <row r="531" spans="1:11" x14ac:dyDescent="0.2">
      <c r="A531" t="s">
        <v>1265</v>
      </c>
      <c r="B531" s="14" t="s">
        <v>130</v>
      </c>
      <c r="C531" s="16">
        <v>1</v>
      </c>
      <c r="D531" s="5">
        <f t="shared" si="64"/>
        <v>3.84</v>
      </c>
      <c r="E531" s="5">
        <f t="shared" si="71"/>
        <v>3.84</v>
      </c>
      <c r="F531" s="6">
        <f t="shared" si="65"/>
        <v>3.9206399999999997</v>
      </c>
      <c r="G531" s="5">
        <f t="shared" si="66"/>
        <v>3.23</v>
      </c>
      <c r="H531" t="str">
        <f t="shared" si="67"/>
        <v>Asinerie</v>
      </c>
      <c r="I531" t="str">
        <f t="shared" si="68"/>
        <v>Charcuterie</v>
      </c>
      <c r="J531" t="str">
        <f t="shared" si="69"/>
        <v>Saucisson sanglier</v>
      </c>
      <c r="K531" t="str">
        <f t="shared" si="70"/>
        <v>en traitement</v>
      </c>
    </row>
    <row r="532" spans="1:11" x14ac:dyDescent="0.2">
      <c r="A532" t="s">
        <v>1265</v>
      </c>
      <c r="B532" s="14" t="s">
        <v>144</v>
      </c>
      <c r="C532" s="16">
        <v>5</v>
      </c>
      <c r="D532" s="5">
        <f t="shared" si="64"/>
        <v>24.85</v>
      </c>
      <c r="E532" s="5">
        <f t="shared" si="71"/>
        <v>124.25</v>
      </c>
      <c r="F532" s="6">
        <f t="shared" si="65"/>
        <v>149.1</v>
      </c>
      <c r="G532" s="5">
        <f t="shared" si="66"/>
        <v>112.6</v>
      </c>
      <c r="H532" t="str">
        <f t="shared" si="67"/>
        <v>Tango</v>
      </c>
      <c r="I532" t="str">
        <f t="shared" si="68"/>
        <v>Vêtements</v>
      </c>
      <c r="J532" t="str">
        <f t="shared" si="69"/>
        <v>Short enfant</v>
      </c>
      <c r="K532" t="str">
        <f t="shared" si="70"/>
        <v>en traitement</v>
      </c>
    </row>
    <row r="533" spans="1:11" x14ac:dyDescent="0.2">
      <c r="A533" t="s">
        <v>1265</v>
      </c>
      <c r="B533" s="14" t="s">
        <v>156</v>
      </c>
      <c r="C533" s="16">
        <v>4</v>
      </c>
      <c r="D533" s="5">
        <f t="shared" si="64"/>
        <v>37.54</v>
      </c>
      <c r="E533" s="5">
        <f t="shared" si="71"/>
        <v>150.16</v>
      </c>
      <c r="F533" s="6">
        <f t="shared" si="65"/>
        <v>158.41879999999998</v>
      </c>
      <c r="G533" s="5">
        <f t="shared" si="66"/>
        <v>99.28</v>
      </c>
      <c r="H533" t="str">
        <f t="shared" si="67"/>
        <v>Champagne Fred et fils</v>
      </c>
      <c r="I533" t="str">
        <f t="shared" si="68"/>
        <v>Boisson</v>
      </c>
      <c r="J533" t="str">
        <f t="shared" si="69"/>
        <v>Liqueur</v>
      </c>
      <c r="K533" t="str">
        <f t="shared" si="70"/>
        <v>en traitement</v>
      </c>
    </row>
    <row r="534" spans="1:11" x14ac:dyDescent="0.2">
      <c r="A534" t="s">
        <v>1266</v>
      </c>
      <c r="B534" s="14" t="s">
        <v>164</v>
      </c>
      <c r="C534" s="16">
        <v>1</v>
      </c>
      <c r="D534" s="5">
        <f t="shared" si="64"/>
        <v>7.86</v>
      </c>
      <c r="E534" s="5">
        <f t="shared" si="71"/>
        <v>7.86</v>
      </c>
      <c r="F534" s="6">
        <f t="shared" si="65"/>
        <v>8.0250599999999999</v>
      </c>
      <c r="G534" s="5">
        <f t="shared" si="66"/>
        <v>5.22</v>
      </c>
      <c r="H534" t="str">
        <f t="shared" si="67"/>
        <v>Ferme Verim</v>
      </c>
      <c r="I534" t="str">
        <f t="shared" si="68"/>
        <v>Charcuterie</v>
      </c>
      <c r="J534" t="str">
        <f t="shared" si="69"/>
        <v>Saucisson sanglier</v>
      </c>
      <c r="K534" t="str">
        <f t="shared" si="70"/>
        <v>livrée</v>
      </c>
    </row>
    <row r="535" spans="1:11" x14ac:dyDescent="0.2">
      <c r="A535" t="s">
        <v>1266</v>
      </c>
      <c r="B535" s="14" t="s">
        <v>176</v>
      </c>
      <c r="C535" s="16">
        <v>5</v>
      </c>
      <c r="D535" s="5">
        <f t="shared" si="64"/>
        <v>3.54</v>
      </c>
      <c r="E535" s="5">
        <f t="shared" si="71"/>
        <v>17.7</v>
      </c>
      <c r="F535" s="6">
        <f t="shared" si="65"/>
        <v>18.673499999999997</v>
      </c>
      <c r="G535" s="5">
        <f t="shared" si="66"/>
        <v>10.600000000000001</v>
      </c>
      <c r="H535" t="str">
        <f t="shared" si="67"/>
        <v>Ferme La Casè</v>
      </c>
      <c r="I535" t="str">
        <f t="shared" si="68"/>
        <v>Boisson</v>
      </c>
      <c r="J535" t="str">
        <f t="shared" si="69"/>
        <v>Bière ambrée</v>
      </c>
      <c r="K535" t="str">
        <f t="shared" si="70"/>
        <v>livrée</v>
      </c>
    </row>
    <row r="536" spans="1:11" x14ac:dyDescent="0.2">
      <c r="A536" t="s">
        <v>1266</v>
      </c>
      <c r="B536" s="14" t="s">
        <v>244</v>
      </c>
      <c r="C536" s="16">
        <v>5</v>
      </c>
      <c r="D536" s="5">
        <f t="shared" si="64"/>
        <v>2.7</v>
      </c>
      <c r="E536" s="5">
        <f t="shared" si="71"/>
        <v>13.5</v>
      </c>
      <c r="F536" s="6">
        <f t="shared" si="65"/>
        <v>14.2425</v>
      </c>
      <c r="G536" s="5">
        <f t="shared" si="66"/>
        <v>9.5</v>
      </c>
      <c r="H536" t="str">
        <f t="shared" si="67"/>
        <v>Secret nature</v>
      </c>
      <c r="I536" t="str">
        <f t="shared" si="68"/>
        <v>Alimentaire</v>
      </c>
      <c r="J536" t="str">
        <f t="shared" si="69"/>
        <v>pain de campagne</v>
      </c>
      <c r="K536" t="str">
        <f t="shared" si="70"/>
        <v>livrée</v>
      </c>
    </row>
    <row r="537" spans="1:11" x14ac:dyDescent="0.2">
      <c r="A537" t="s">
        <v>1266</v>
      </c>
      <c r="B537" s="14" t="s">
        <v>146</v>
      </c>
      <c r="C537" s="16">
        <v>4</v>
      </c>
      <c r="D537" s="5">
        <f t="shared" si="64"/>
        <v>6.17</v>
      </c>
      <c r="E537" s="5">
        <f t="shared" si="71"/>
        <v>24.68</v>
      </c>
      <c r="F537" s="6">
        <f t="shared" si="65"/>
        <v>26.037399999999998</v>
      </c>
      <c r="G537" s="5">
        <f t="shared" si="66"/>
        <v>17.12</v>
      </c>
      <c r="H537" t="str">
        <f t="shared" si="67"/>
        <v>Brasserie TDC</v>
      </c>
      <c r="I537" t="str">
        <f t="shared" si="68"/>
        <v>Boisson</v>
      </c>
      <c r="J537" t="str">
        <f t="shared" si="69"/>
        <v>Bière brune</v>
      </c>
      <c r="K537" t="str">
        <f t="shared" si="70"/>
        <v>livrée</v>
      </c>
    </row>
    <row r="538" spans="1:11" x14ac:dyDescent="0.2">
      <c r="A538" t="s">
        <v>1267</v>
      </c>
      <c r="B538" s="14" t="s">
        <v>138</v>
      </c>
      <c r="C538" s="16">
        <v>5</v>
      </c>
      <c r="D538" s="5">
        <f t="shared" si="64"/>
        <v>6.74</v>
      </c>
      <c r="E538" s="5">
        <f t="shared" si="71"/>
        <v>33.700000000000003</v>
      </c>
      <c r="F538" s="6">
        <f t="shared" si="65"/>
        <v>34.407699999999998</v>
      </c>
      <c r="G538" s="5">
        <f t="shared" si="66"/>
        <v>20.7</v>
      </c>
      <c r="H538" t="str">
        <f t="shared" si="67"/>
        <v>Ferme La Casè</v>
      </c>
      <c r="I538" t="str">
        <f t="shared" si="68"/>
        <v>Charcuterie</v>
      </c>
      <c r="J538" t="str">
        <f t="shared" si="69"/>
        <v>Saucisson aux cèpes</v>
      </c>
      <c r="K538" t="str">
        <f t="shared" si="70"/>
        <v>en livraison</v>
      </c>
    </row>
    <row r="539" spans="1:11" x14ac:dyDescent="0.2">
      <c r="A539" t="s">
        <v>1267</v>
      </c>
      <c r="B539" s="14" t="s">
        <v>128</v>
      </c>
      <c r="C539" s="16">
        <v>4</v>
      </c>
      <c r="D539" s="5">
        <f t="shared" si="64"/>
        <v>3.84</v>
      </c>
      <c r="E539" s="5">
        <f t="shared" si="71"/>
        <v>15.36</v>
      </c>
      <c r="F539" s="6">
        <f t="shared" si="65"/>
        <v>16.204799999999999</v>
      </c>
      <c r="G539" s="5">
        <f t="shared" si="66"/>
        <v>12.64</v>
      </c>
      <c r="H539" t="str">
        <f t="shared" si="67"/>
        <v>Ferme La Casè</v>
      </c>
      <c r="I539" t="str">
        <f t="shared" si="68"/>
        <v>Boisson</v>
      </c>
      <c r="J539" t="str">
        <f t="shared" si="69"/>
        <v>Bière blonde</v>
      </c>
      <c r="K539" t="str">
        <f t="shared" si="70"/>
        <v>en livraison</v>
      </c>
    </row>
    <row r="540" spans="1:11" x14ac:dyDescent="0.2">
      <c r="A540" t="s">
        <v>1267</v>
      </c>
      <c r="B540" s="14" t="s">
        <v>173</v>
      </c>
      <c r="C540" s="16">
        <v>3</v>
      </c>
      <c r="D540" s="5">
        <f t="shared" si="64"/>
        <v>34.25</v>
      </c>
      <c r="E540" s="5">
        <f t="shared" si="71"/>
        <v>102.75</v>
      </c>
      <c r="F540" s="6">
        <f t="shared" si="65"/>
        <v>123.3</v>
      </c>
      <c r="G540" s="5">
        <f t="shared" si="66"/>
        <v>70.17</v>
      </c>
      <c r="H540" t="str">
        <f t="shared" si="67"/>
        <v>Friperie</v>
      </c>
      <c r="I540" t="str">
        <f t="shared" si="68"/>
        <v>Vêtements</v>
      </c>
      <c r="J540" t="str">
        <f t="shared" si="69"/>
        <v>Jupe longue</v>
      </c>
      <c r="K540" t="str">
        <f t="shared" si="70"/>
        <v>en livraison</v>
      </c>
    </row>
    <row r="541" spans="1:11" x14ac:dyDescent="0.2">
      <c r="A541" t="s">
        <v>1268</v>
      </c>
      <c r="B541" s="14" t="s">
        <v>267</v>
      </c>
      <c r="C541" s="16">
        <v>4</v>
      </c>
      <c r="D541" s="5">
        <f t="shared" si="64"/>
        <v>59.5</v>
      </c>
      <c r="E541" s="5">
        <f t="shared" si="71"/>
        <v>238</v>
      </c>
      <c r="F541" s="6">
        <f t="shared" si="65"/>
        <v>251.08999999999997</v>
      </c>
      <c r="G541" s="5">
        <f t="shared" si="66"/>
        <v>180</v>
      </c>
      <c r="H541" t="str">
        <f t="shared" si="67"/>
        <v>Vino Degust</v>
      </c>
      <c r="I541" t="str">
        <f t="shared" si="68"/>
        <v>Boisson</v>
      </c>
      <c r="J541" t="str">
        <f t="shared" si="69"/>
        <v>Champagne millesime 2020</v>
      </c>
      <c r="K541" t="str">
        <f t="shared" si="70"/>
        <v>en traitement</v>
      </c>
    </row>
    <row r="542" spans="1:11" x14ac:dyDescent="0.2">
      <c r="A542" t="s">
        <v>1268</v>
      </c>
      <c r="B542" s="14" t="s">
        <v>193</v>
      </c>
      <c r="C542" s="16">
        <v>4</v>
      </c>
      <c r="D542" s="5">
        <f t="shared" si="64"/>
        <v>27.99</v>
      </c>
      <c r="E542" s="5">
        <f t="shared" si="71"/>
        <v>111.96</v>
      </c>
      <c r="F542" s="6">
        <f t="shared" si="65"/>
        <v>134.35199999999998</v>
      </c>
      <c r="G542" s="5">
        <f t="shared" si="66"/>
        <v>91.88</v>
      </c>
      <c r="H542" t="str">
        <f t="shared" si="67"/>
        <v>Galice</v>
      </c>
      <c r="I542" t="str">
        <f t="shared" si="68"/>
        <v>Vêtements</v>
      </c>
      <c r="J542" t="str">
        <f t="shared" si="69"/>
        <v>Tongue</v>
      </c>
      <c r="K542" t="str">
        <f t="shared" si="70"/>
        <v>en traitement</v>
      </c>
    </row>
    <row r="543" spans="1:11" x14ac:dyDescent="0.2">
      <c r="A543" t="s">
        <v>1269</v>
      </c>
      <c r="B543" s="14" t="s">
        <v>264</v>
      </c>
      <c r="C543" s="16">
        <v>4</v>
      </c>
      <c r="D543" s="5">
        <f t="shared" si="64"/>
        <v>17.8</v>
      </c>
      <c r="E543" s="5">
        <f t="shared" si="71"/>
        <v>71.2</v>
      </c>
      <c r="F543" s="6">
        <f t="shared" si="65"/>
        <v>75.116</v>
      </c>
      <c r="G543" s="5">
        <f t="shared" si="66"/>
        <v>60.8</v>
      </c>
      <c r="H543" t="str">
        <f t="shared" si="67"/>
        <v>Ferme Mad'In</v>
      </c>
      <c r="I543" t="str">
        <f t="shared" si="68"/>
        <v>Alimentaire</v>
      </c>
      <c r="J543" t="str">
        <f t="shared" si="69"/>
        <v>bûches chèvres 3x</v>
      </c>
      <c r="K543" t="str">
        <f t="shared" si="70"/>
        <v>en traitement</v>
      </c>
    </row>
    <row r="544" spans="1:11" x14ac:dyDescent="0.2">
      <c r="A544" t="s">
        <v>1269</v>
      </c>
      <c r="B544" s="14" t="s">
        <v>177</v>
      </c>
      <c r="C544" s="16">
        <v>4</v>
      </c>
      <c r="D544" s="5">
        <f t="shared" si="64"/>
        <v>30.49</v>
      </c>
      <c r="E544" s="5">
        <f t="shared" si="71"/>
        <v>121.96</v>
      </c>
      <c r="F544" s="6">
        <f t="shared" si="65"/>
        <v>146.35199999999998</v>
      </c>
      <c r="G544" s="5">
        <f t="shared" si="66"/>
        <v>86.64</v>
      </c>
      <c r="H544" t="str">
        <f t="shared" si="67"/>
        <v>Ferme La Casè</v>
      </c>
      <c r="I544" t="str">
        <f t="shared" si="68"/>
        <v xml:space="preserve">Bijoux </v>
      </c>
      <c r="J544" t="str">
        <f t="shared" si="69"/>
        <v xml:space="preserve">Anneau </v>
      </c>
      <c r="K544" t="str">
        <f t="shared" si="70"/>
        <v>en traitement</v>
      </c>
    </row>
    <row r="545" spans="1:11" x14ac:dyDescent="0.2">
      <c r="A545" t="s">
        <v>1269</v>
      </c>
      <c r="B545" s="14" t="s">
        <v>192</v>
      </c>
      <c r="C545" s="16">
        <v>2</v>
      </c>
      <c r="D545" s="5">
        <f t="shared" si="64"/>
        <v>135.80000000000001</v>
      </c>
      <c r="E545" s="5">
        <f t="shared" si="71"/>
        <v>271.60000000000002</v>
      </c>
      <c r="F545" s="6">
        <f t="shared" si="65"/>
        <v>325.92</v>
      </c>
      <c r="G545" s="5">
        <f t="shared" si="66"/>
        <v>176.44</v>
      </c>
      <c r="H545" t="str">
        <f t="shared" si="67"/>
        <v>La Folie</v>
      </c>
      <c r="I545" t="str">
        <f t="shared" si="68"/>
        <v>Vêtements</v>
      </c>
      <c r="J545" t="str">
        <f t="shared" si="69"/>
        <v xml:space="preserve">Manteau </v>
      </c>
      <c r="K545" t="str">
        <f t="shared" si="70"/>
        <v>en traitement</v>
      </c>
    </row>
    <row r="546" spans="1:11" x14ac:dyDescent="0.2">
      <c r="A546" t="s">
        <v>1269</v>
      </c>
      <c r="B546" s="14" t="s">
        <v>243</v>
      </c>
      <c r="C546" s="16">
        <v>4</v>
      </c>
      <c r="D546" s="5">
        <f t="shared" si="64"/>
        <v>12.5</v>
      </c>
      <c r="E546" s="5">
        <f t="shared" si="71"/>
        <v>50</v>
      </c>
      <c r="F546" s="6">
        <f t="shared" si="65"/>
        <v>51.05</v>
      </c>
      <c r="G546" s="5">
        <f t="shared" si="66"/>
        <v>23.6</v>
      </c>
      <c r="H546" t="str">
        <f t="shared" si="67"/>
        <v>A pas de canard</v>
      </c>
      <c r="I546" t="str">
        <f t="shared" si="68"/>
        <v>Charcuterie</v>
      </c>
      <c r="J546" t="str">
        <f t="shared" si="69"/>
        <v>Maigret canard sec</v>
      </c>
      <c r="K546" t="str">
        <f t="shared" si="70"/>
        <v>en traitement</v>
      </c>
    </row>
    <row r="547" spans="1:11" x14ac:dyDescent="0.2">
      <c r="A547" t="s">
        <v>1269</v>
      </c>
      <c r="B547" s="14" t="s">
        <v>160</v>
      </c>
      <c r="C547" s="16">
        <v>1</v>
      </c>
      <c r="D547" s="5">
        <f t="shared" si="64"/>
        <v>32.72</v>
      </c>
      <c r="E547" s="5">
        <f t="shared" si="71"/>
        <v>32.72</v>
      </c>
      <c r="F547" s="6">
        <f t="shared" si="65"/>
        <v>39.263999999999996</v>
      </c>
      <c r="G547" s="5">
        <f t="shared" si="66"/>
        <v>29.07</v>
      </c>
      <c r="H547" t="str">
        <f t="shared" si="67"/>
        <v xml:space="preserve">Rose artisan </v>
      </c>
      <c r="I547" t="str">
        <f t="shared" si="68"/>
        <v xml:space="preserve">Bijoux </v>
      </c>
      <c r="J547" t="str">
        <f t="shared" si="69"/>
        <v xml:space="preserve">Anneau </v>
      </c>
      <c r="K547" t="str">
        <f t="shared" si="70"/>
        <v>en traitement</v>
      </c>
    </row>
    <row r="548" spans="1:11" x14ac:dyDescent="0.2">
      <c r="A548" t="s">
        <v>1270</v>
      </c>
      <c r="B548" s="14" t="s">
        <v>249</v>
      </c>
      <c r="C548" s="16">
        <v>3</v>
      </c>
      <c r="D548" s="5">
        <f t="shared" si="64"/>
        <v>8</v>
      </c>
      <c r="E548" s="5">
        <f t="shared" si="71"/>
        <v>24</v>
      </c>
      <c r="F548" s="6">
        <f t="shared" si="65"/>
        <v>24.503999999999998</v>
      </c>
      <c r="G548" s="5">
        <f t="shared" si="66"/>
        <v>21</v>
      </c>
      <c r="H548" t="str">
        <f t="shared" si="67"/>
        <v>Id &amp; Pat</v>
      </c>
      <c r="I548" t="str">
        <f t="shared" si="68"/>
        <v>Charcuterie</v>
      </c>
      <c r="J548" t="str">
        <f t="shared" si="69"/>
        <v>paté en croûte 2/3 pers</v>
      </c>
      <c r="K548" t="str">
        <f t="shared" si="70"/>
        <v>annulée</v>
      </c>
    </row>
    <row r="549" spans="1:11" x14ac:dyDescent="0.2">
      <c r="A549" t="s">
        <v>1270</v>
      </c>
      <c r="B549" s="14" t="s">
        <v>162</v>
      </c>
      <c r="C549" s="16">
        <v>4</v>
      </c>
      <c r="D549" s="5">
        <f t="shared" si="64"/>
        <v>57.71</v>
      </c>
      <c r="E549" s="5">
        <f t="shared" si="71"/>
        <v>230.84</v>
      </c>
      <c r="F549" s="6">
        <f t="shared" si="65"/>
        <v>277.00799999999998</v>
      </c>
      <c r="G549" s="5">
        <f t="shared" si="66"/>
        <v>194.96</v>
      </c>
      <c r="H549" t="str">
        <f t="shared" si="67"/>
        <v>Friperie</v>
      </c>
      <c r="I549" t="str">
        <f t="shared" si="68"/>
        <v>Vêtements</v>
      </c>
      <c r="J549" t="str">
        <f t="shared" si="69"/>
        <v>Jupe courte</v>
      </c>
      <c r="K549" t="str">
        <f t="shared" si="70"/>
        <v>annulée</v>
      </c>
    </row>
    <row r="550" spans="1:11" x14ac:dyDescent="0.2">
      <c r="A550" t="s">
        <v>1271</v>
      </c>
      <c r="B550" s="14" t="s">
        <v>166</v>
      </c>
      <c r="C550" s="16">
        <v>2</v>
      </c>
      <c r="D550" s="5">
        <f t="shared" si="64"/>
        <v>10.73</v>
      </c>
      <c r="E550" s="5">
        <f t="shared" si="71"/>
        <v>21.46</v>
      </c>
      <c r="F550" s="6">
        <f t="shared" si="65"/>
        <v>22.6403</v>
      </c>
      <c r="G550" s="5">
        <f t="shared" si="66"/>
        <v>13.66</v>
      </c>
      <c r="H550" t="str">
        <f t="shared" si="67"/>
        <v>Miellerie</v>
      </c>
      <c r="I550" t="str">
        <f t="shared" si="68"/>
        <v>Alimentaire</v>
      </c>
      <c r="J550" t="str">
        <f t="shared" si="69"/>
        <v>Soupe courges</v>
      </c>
      <c r="K550" t="str">
        <f t="shared" si="70"/>
        <v>en livraison</v>
      </c>
    </row>
    <row r="551" spans="1:11" x14ac:dyDescent="0.2">
      <c r="A551" t="s">
        <v>1271</v>
      </c>
      <c r="B551" s="14" t="s">
        <v>246</v>
      </c>
      <c r="C551" s="16">
        <v>4</v>
      </c>
      <c r="D551" s="5">
        <f t="shared" si="64"/>
        <v>6.1</v>
      </c>
      <c r="E551" s="5">
        <f t="shared" si="71"/>
        <v>24.4</v>
      </c>
      <c r="F551" s="6">
        <f t="shared" si="65"/>
        <v>26.84</v>
      </c>
      <c r="G551" s="5">
        <f t="shared" si="66"/>
        <v>16.399999999999999</v>
      </c>
      <c r="H551" t="str">
        <f t="shared" si="67"/>
        <v>Mains sages</v>
      </c>
      <c r="I551" t="str">
        <f t="shared" si="68"/>
        <v>Cosmétique Bio</v>
      </c>
      <c r="J551" t="str">
        <f t="shared" si="69"/>
        <v>savons au lait d'anesse</v>
      </c>
      <c r="K551" t="str">
        <f t="shared" si="70"/>
        <v>en livraison</v>
      </c>
    </row>
    <row r="552" spans="1:11" x14ac:dyDescent="0.2">
      <c r="A552" t="s">
        <v>1271</v>
      </c>
      <c r="B552" s="14" t="s">
        <v>267</v>
      </c>
      <c r="C552" s="16">
        <v>1</v>
      </c>
      <c r="D552" s="5">
        <f t="shared" si="64"/>
        <v>59.5</v>
      </c>
      <c r="E552" s="5">
        <f t="shared" si="71"/>
        <v>59.5</v>
      </c>
      <c r="F552" s="6">
        <f t="shared" si="65"/>
        <v>62.772499999999994</v>
      </c>
      <c r="G552" s="5">
        <f t="shared" si="66"/>
        <v>45</v>
      </c>
      <c r="H552" t="str">
        <f t="shared" si="67"/>
        <v>Vino Degust</v>
      </c>
      <c r="I552" t="str">
        <f t="shared" si="68"/>
        <v>Boisson</v>
      </c>
      <c r="J552" t="str">
        <f t="shared" si="69"/>
        <v>Champagne millesime 2020</v>
      </c>
      <c r="K552" t="str">
        <f t="shared" si="70"/>
        <v>en livraison</v>
      </c>
    </row>
    <row r="553" spans="1:11" x14ac:dyDescent="0.2">
      <c r="A553" t="s">
        <v>1271</v>
      </c>
      <c r="B553" s="14" t="s">
        <v>137</v>
      </c>
      <c r="C553" s="16">
        <v>4</v>
      </c>
      <c r="D553" s="5">
        <f t="shared" si="64"/>
        <v>53.04</v>
      </c>
      <c r="E553" s="5">
        <f t="shared" si="71"/>
        <v>212.16</v>
      </c>
      <c r="F553" s="6">
        <f t="shared" si="65"/>
        <v>254.59199999999998</v>
      </c>
      <c r="G553" s="5">
        <f t="shared" si="66"/>
        <v>123.16</v>
      </c>
      <c r="H553" t="str">
        <f t="shared" si="67"/>
        <v>La Folie</v>
      </c>
      <c r="I553" t="str">
        <f t="shared" si="68"/>
        <v>Vêtements</v>
      </c>
      <c r="J553" t="str">
        <f t="shared" si="69"/>
        <v>Jupe longue</v>
      </c>
      <c r="K553" t="str">
        <f t="shared" si="70"/>
        <v>en livraison</v>
      </c>
    </row>
    <row r="554" spans="1:11" x14ac:dyDescent="0.2">
      <c r="A554" t="s">
        <v>1272</v>
      </c>
      <c r="B554" s="14" t="s">
        <v>178</v>
      </c>
      <c r="C554" s="16">
        <v>5</v>
      </c>
      <c r="D554" s="5">
        <f t="shared" si="64"/>
        <v>41.89</v>
      </c>
      <c r="E554" s="5">
        <f t="shared" si="71"/>
        <v>209.45</v>
      </c>
      <c r="F554" s="6">
        <f t="shared" si="65"/>
        <v>251.33999999999997</v>
      </c>
      <c r="G554" s="5">
        <f t="shared" si="66"/>
        <v>177.25</v>
      </c>
      <c r="H554" t="str">
        <f t="shared" si="67"/>
        <v>Tango</v>
      </c>
      <c r="I554" t="str">
        <f t="shared" si="68"/>
        <v>Vêtements</v>
      </c>
      <c r="J554" t="str">
        <f t="shared" si="69"/>
        <v>Pantalon mi-long</v>
      </c>
      <c r="K554" t="str">
        <f t="shared" si="70"/>
        <v>en livraison</v>
      </c>
    </row>
    <row r="555" spans="1:11" x14ac:dyDescent="0.2">
      <c r="A555" t="s">
        <v>1272</v>
      </c>
      <c r="B555" s="14" t="s">
        <v>147</v>
      </c>
      <c r="C555" s="16">
        <v>1</v>
      </c>
      <c r="D555" s="5">
        <f t="shared" si="64"/>
        <v>31.1</v>
      </c>
      <c r="E555" s="5">
        <f t="shared" si="71"/>
        <v>31.1</v>
      </c>
      <c r="F555" s="6">
        <f t="shared" si="65"/>
        <v>37.32</v>
      </c>
      <c r="G555" s="5">
        <f t="shared" si="66"/>
        <v>26.24</v>
      </c>
      <c r="H555" t="str">
        <f t="shared" si="67"/>
        <v>Galice</v>
      </c>
      <c r="I555" t="str">
        <f t="shared" si="68"/>
        <v>Vêtements</v>
      </c>
      <c r="J555" t="str">
        <f t="shared" si="69"/>
        <v>Chemise manche longue</v>
      </c>
      <c r="K555" t="str">
        <f t="shared" si="70"/>
        <v>en livraison</v>
      </c>
    </row>
    <row r="556" spans="1:11" x14ac:dyDescent="0.2">
      <c r="A556" t="s">
        <v>1272</v>
      </c>
      <c r="B556" s="14" t="s">
        <v>178</v>
      </c>
      <c r="C556" s="16">
        <v>2</v>
      </c>
      <c r="D556" s="5">
        <f t="shared" si="64"/>
        <v>41.89</v>
      </c>
      <c r="E556" s="5">
        <f t="shared" si="71"/>
        <v>83.78</v>
      </c>
      <c r="F556" s="6">
        <f t="shared" si="65"/>
        <v>100.536</v>
      </c>
      <c r="G556" s="5">
        <f t="shared" si="66"/>
        <v>70.900000000000006</v>
      </c>
      <c r="H556" t="str">
        <f t="shared" si="67"/>
        <v>Tango</v>
      </c>
      <c r="I556" t="str">
        <f t="shared" si="68"/>
        <v>Vêtements</v>
      </c>
      <c r="J556" t="str">
        <f t="shared" si="69"/>
        <v>Pantalon mi-long</v>
      </c>
      <c r="K556" t="str">
        <f t="shared" si="70"/>
        <v>en livraison</v>
      </c>
    </row>
    <row r="557" spans="1:11" x14ac:dyDescent="0.2">
      <c r="A557" t="s">
        <v>1272</v>
      </c>
      <c r="B557" s="14" t="s">
        <v>257</v>
      </c>
      <c r="C557" s="16">
        <v>1</v>
      </c>
      <c r="D557" s="5">
        <f t="shared" si="64"/>
        <v>5</v>
      </c>
      <c r="E557" s="5">
        <f t="shared" si="71"/>
        <v>5</v>
      </c>
      <c r="F557" s="6">
        <f t="shared" si="65"/>
        <v>5.2749999999999995</v>
      </c>
      <c r="G557" s="5">
        <f t="shared" si="66"/>
        <v>4.5</v>
      </c>
      <c r="H557" t="str">
        <f t="shared" si="67"/>
        <v>Id &amp; Pat</v>
      </c>
      <c r="I557" t="str">
        <f t="shared" si="68"/>
        <v>Alimentaire</v>
      </c>
      <c r="J557" t="str">
        <f t="shared" si="69"/>
        <v>confiture pomme 250gr</v>
      </c>
      <c r="K557" t="str">
        <f t="shared" si="70"/>
        <v>en livraison</v>
      </c>
    </row>
    <row r="558" spans="1:11" x14ac:dyDescent="0.2">
      <c r="A558" t="s">
        <v>1273</v>
      </c>
      <c r="B558" s="14" t="s">
        <v>169</v>
      </c>
      <c r="C558" s="16">
        <v>4</v>
      </c>
      <c r="D558" s="5">
        <f t="shared" si="64"/>
        <v>3.33</v>
      </c>
      <c r="E558" s="5">
        <f t="shared" si="71"/>
        <v>13.32</v>
      </c>
      <c r="F558" s="6">
        <f t="shared" si="65"/>
        <v>14.0526</v>
      </c>
      <c r="G558" s="5">
        <f t="shared" si="66"/>
        <v>12.04</v>
      </c>
      <c r="H558" t="str">
        <f t="shared" si="67"/>
        <v>La Ruche</v>
      </c>
      <c r="I558" t="str">
        <f t="shared" si="68"/>
        <v>Alimentaire</v>
      </c>
      <c r="J558" t="str">
        <f t="shared" si="69"/>
        <v>Confiture fraise</v>
      </c>
      <c r="K558" t="str">
        <f t="shared" si="70"/>
        <v>annulée</v>
      </c>
    </row>
    <row r="559" spans="1:11" x14ac:dyDescent="0.2">
      <c r="A559" t="s">
        <v>1273</v>
      </c>
      <c r="B559" s="14" t="s">
        <v>186</v>
      </c>
      <c r="C559" s="16">
        <v>2</v>
      </c>
      <c r="D559" s="5">
        <f t="shared" si="64"/>
        <v>9.59</v>
      </c>
      <c r="E559" s="5">
        <f t="shared" si="71"/>
        <v>19.18</v>
      </c>
      <c r="F559" s="6">
        <f t="shared" si="65"/>
        <v>20.2349</v>
      </c>
      <c r="G559" s="5">
        <f t="shared" si="66"/>
        <v>11.08</v>
      </c>
      <c r="H559" t="str">
        <f t="shared" si="67"/>
        <v>H&amp;F</v>
      </c>
      <c r="I559" t="str">
        <f t="shared" si="68"/>
        <v>Alimentaire</v>
      </c>
      <c r="J559" t="str">
        <f t="shared" si="69"/>
        <v>Confiture fraise</v>
      </c>
      <c r="K559" t="str">
        <f t="shared" si="70"/>
        <v>annulée</v>
      </c>
    </row>
    <row r="560" spans="1:11" x14ac:dyDescent="0.2">
      <c r="A560" t="s">
        <v>1274</v>
      </c>
      <c r="B560" s="14" t="s">
        <v>135</v>
      </c>
      <c r="C560" s="16">
        <v>5</v>
      </c>
      <c r="D560" s="5">
        <f t="shared" si="64"/>
        <v>9.67</v>
      </c>
      <c r="E560" s="5">
        <f t="shared" si="71"/>
        <v>48.35</v>
      </c>
      <c r="F560" s="6">
        <f t="shared" si="65"/>
        <v>51.009250000000002</v>
      </c>
      <c r="G560" s="5">
        <f t="shared" si="66"/>
        <v>36.150000000000006</v>
      </c>
      <c r="H560" t="str">
        <f t="shared" si="67"/>
        <v>Miellerie</v>
      </c>
      <c r="I560" t="str">
        <f t="shared" si="68"/>
        <v>Alimentaire</v>
      </c>
      <c r="J560" t="str">
        <f t="shared" si="69"/>
        <v>Soupe légumes</v>
      </c>
      <c r="K560" t="str">
        <f t="shared" si="70"/>
        <v>annulée</v>
      </c>
    </row>
    <row r="561" spans="1:11" x14ac:dyDescent="0.2">
      <c r="A561" t="s">
        <v>1274</v>
      </c>
      <c r="B561" s="14" t="s">
        <v>258</v>
      </c>
      <c r="C561" s="16">
        <v>3</v>
      </c>
      <c r="D561" s="5">
        <f t="shared" si="64"/>
        <v>22.3</v>
      </c>
      <c r="E561" s="5">
        <f t="shared" si="71"/>
        <v>66.900000000000006</v>
      </c>
      <c r="F561" s="6">
        <f t="shared" si="65"/>
        <v>80.28</v>
      </c>
      <c r="G561" s="5">
        <f t="shared" si="66"/>
        <v>47.400000000000006</v>
      </c>
      <c r="H561" t="str">
        <f t="shared" si="67"/>
        <v>Vino Degust</v>
      </c>
      <c r="I561" t="str">
        <f t="shared" si="68"/>
        <v>décoration</v>
      </c>
      <c r="J561" t="str">
        <f t="shared" si="69"/>
        <v>verres champagne x6</v>
      </c>
      <c r="K561" t="str">
        <f t="shared" si="70"/>
        <v>annulée</v>
      </c>
    </row>
    <row r="562" spans="1:11" x14ac:dyDescent="0.2">
      <c r="A562" t="s">
        <v>1274</v>
      </c>
      <c r="B562" s="14" t="s">
        <v>139</v>
      </c>
      <c r="C562" s="16">
        <v>5</v>
      </c>
      <c r="D562" s="5">
        <f t="shared" si="64"/>
        <v>48.64</v>
      </c>
      <c r="E562" s="5">
        <f t="shared" si="71"/>
        <v>243.2</v>
      </c>
      <c r="F562" s="6">
        <f t="shared" si="65"/>
        <v>291.83999999999997</v>
      </c>
      <c r="G562" s="5">
        <f t="shared" si="66"/>
        <v>169.1</v>
      </c>
      <c r="H562" t="str">
        <f t="shared" si="67"/>
        <v>Tango</v>
      </c>
      <c r="I562" t="str">
        <f t="shared" si="68"/>
        <v>Vêtements</v>
      </c>
      <c r="J562" t="str">
        <f t="shared" si="69"/>
        <v>Sandales</v>
      </c>
      <c r="K562" t="str">
        <f t="shared" si="70"/>
        <v>annulée</v>
      </c>
    </row>
    <row r="563" spans="1:11" x14ac:dyDescent="0.2">
      <c r="A563" t="s">
        <v>1274</v>
      </c>
      <c r="B563" s="14" t="s">
        <v>182</v>
      </c>
      <c r="C563" s="16">
        <v>1</v>
      </c>
      <c r="D563" s="5">
        <f t="shared" si="64"/>
        <v>4.25</v>
      </c>
      <c r="E563" s="5">
        <f t="shared" si="71"/>
        <v>4.25</v>
      </c>
      <c r="F563" s="6">
        <f t="shared" si="65"/>
        <v>4.4837499999999997</v>
      </c>
      <c r="G563" s="5">
        <f t="shared" si="66"/>
        <v>3.18</v>
      </c>
      <c r="H563" t="str">
        <f t="shared" si="67"/>
        <v>Ferme La Casè</v>
      </c>
      <c r="I563" t="str">
        <f t="shared" si="68"/>
        <v>Boisson</v>
      </c>
      <c r="J563" t="str">
        <f t="shared" si="69"/>
        <v>Bière aromatisée</v>
      </c>
      <c r="K563" t="str">
        <f t="shared" si="70"/>
        <v>annulée</v>
      </c>
    </row>
    <row r="564" spans="1:11" x14ac:dyDescent="0.2">
      <c r="A564" t="s">
        <v>1274</v>
      </c>
      <c r="B564" s="14" t="s">
        <v>189</v>
      </c>
      <c r="C564" s="16">
        <v>3</v>
      </c>
      <c r="D564" s="5">
        <f t="shared" si="64"/>
        <v>80.03</v>
      </c>
      <c r="E564" s="5">
        <f t="shared" si="71"/>
        <v>240.09</v>
      </c>
      <c r="F564" s="6">
        <f t="shared" si="65"/>
        <v>288.108</v>
      </c>
      <c r="G564" s="5">
        <f t="shared" si="66"/>
        <v>140.28</v>
      </c>
      <c r="H564" t="str">
        <f t="shared" si="67"/>
        <v>La Folie</v>
      </c>
      <c r="I564" t="str">
        <f t="shared" si="68"/>
        <v>Vêtements</v>
      </c>
      <c r="J564" t="str">
        <f t="shared" si="69"/>
        <v>Robe longue</v>
      </c>
      <c r="K564" t="str">
        <f t="shared" si="70"/>
        <v>annulée</v>
      </c>
    </row>
    <row r="565" spans="1:11" x14ac:dyDescent="0.2">
      <c r="A565" t="s">
        <v>1275</v>
      </c>
      <c r="B565" s="14" t="s">
        <v>250</v>
      </c>
      <c r="C565" s="16">
        <v>2</v>
      </c>
      <c r="D565" s="5">
        <f t="shared" si="64"/>
        <v>25.3</v>
      </c>
      <c r="E565" s="5">
        <f t="shared" si="71"/>
        <v>50.6</v>
      </c>
      <c r="F565" s="6">
        <f t="shared" si="65"/>
        <v>53.382999999999996</v>
      </c>
      <c r="G565" s="5">
        <f t="shared" si="66"/>
        <v>40.799999999999997</v>
      </c>
      <c r="H565" t="str">
        <f t="shared" si="67"/>
        <v>Vino Degust</v>
      </c>
      <c r="I565" t="str">
        <f t="shared" si="68"/>
        <v>Boisson</v>
      </c>
      <c r="J565" t="str">
        <f t="shared" si="69"/>
        <v>champagne brut</v>
      </c>
      <c r="K565" t="str">
        <f t="shared" si="70"/>
        <v>en livraison</v>
      </c>
    </row>
    <row r="566" spans="1:11" x14ac:dyDescent="0.2">
      <c r="A566" t="s">
        <v>1276</v>
      </c>
      <c r="B566" s="14" t="s">
        <v>167</v>
      </c>
      <c r="C566" s="16">
        <v>4</v>
      </c>
      <c r="D566" s="5">
        <f t="shared" si="64"/>
        <v>28.15</v>
      </c>
      <c r="E566" s="5">
        <f t="shared" si="71"/>
        <v>112.6</v>
      </c>
      <c r="F566" s="6">
        <f t="shared" si="65"/>
        <v>135.11999999999998</v>
      </c>
      <c r="G566" s="5">
        <f t="shared" si="66"/>
        <v>97</v>
      </c>
      <c r="H566" t="str">
        <f t="shared" si="67"/>
        <v>Come’n’go</v>
      </c>
      <c r="I566" t="str">
        <f t="shared" si="68"/>
        <v>Vêtements</v>
      </c>
      <c r="J566" t="str">
        <f t="shared" si="69"/>
        <v>Short enfant</v>
      </c>
      <c r="K566" t="str">
        <f t="shared" si="70"/>
        <v>annulée</v>
      </c>
    </row>
    <row r="567" spans="1:11" x14ac:dyDescent="0.2">
      <c r="A567" t="s">
        <v>1277</v>
      </c>
      <c r="B567" s="14" t="s">
        <v>250</v>
      </c>
      <c r="C567" s="16">
        <v>2</v>
      </c>
      <c r="D567" s="5">
        <f t="shared" si="64"/>
        <v>25.3</v>
      </c>
      <c r="E567" s="5">
        <f t="shared" si="71"/>
        <v>50.6</v>
      </c>
      <c r="F567" s="6">
        <f t="shared" si="65"/>
        <v>53.382999999999996</v>
      </c>
      <c r="G567" s="5">
        <f t="shared" si="66"/>
        <v>40.799999999999997</v>
      </c>
      <c r="H567" t="str">
        <f t="shared" si="67"/>
        <v>Vino Degust</v>
      </c>
      <c r="I567" t="str">
        <f t="shared" si="68"/>
        <v>Boisson</v>
      </c>
      <c r="J567" t="str">
        <f t="shared" si="69"/>
        <v>champagne brut</v>
      </c>
      <c r="K567" t="str">
        <f t="shared" si="70"/>
        <v>en livraison</v>
      </c>
    </row>
    <row r="568" spans="1:11" x14ac:dyDescent="0.2">
      <c r="A568" t="s">
        <v>1277</v>
      </c>
      <c r="B568" s="14" t="s">
        <v>137</v>
      </c>
      <c r="C568" s="16">
        <v>5</v>
      </c>
      <c r="D568" s="5">
        <f t="shared" si="64"/>
        <v>53.04</v>
      </c>
      <c r="E568" s="5">
        <f t="shared" si="71"/>
        <v>265.2</v>
      </c>
      <c r="F568" s="6">
        <f t="shared" si="65"/>
        <v>318.23999999999995</v>
      </c>
      <c r="G568" s="5">
        <f t="shared" si="66"/>
        <v>153.94999999999999</v>
      </c>
      <c r="H568" t="str">
        <f t="shared" si="67"/>
        <v>La Folie</v>
      </c>
      <c r="I568" t="str">
        <f t="shared" si="68"/>
        <v>Vêtements</v>
      </c>
      <c r="J568" t="str">
        <f t="shared" si="69"/>
        <v>Jupe longue</v>
      </c>
      <c r="K568" t="str">
        <f t="shared" si="70"/>
        <v>en livraison</v>
      </c>
    </row>
    <row r="569" spans="1:11" x14ac:dyDescent="0.2">
      <c r="A569" t="s">
        <v>1277</v>
      </c>
      <c r="B569" s="14" t="s">
        <v>248</v>
      </c>
      <c r="C569" s="16">
        <v>5</v>
      </c>
      <c r="D569" s="5">
        <f t="shared" si="64"/>
        <v>8</v>
      </c>
      <c r="E569" s="5">
        <f t="shared" si="71"/>
        <v>40</v>
      </c>
      <c r="F569" s="6">
        <f t="shared" si="65"/>
        <v>42.199999999999996</v>
      </c>
      <c r="G569" s="5">
        <f t="shared" si="66"/>
        <v>32.5</v>
      </c>
      <c r="H569" t="str">
        <f t="shared" si="67"/>
        <v>Ferme Mad'In</v>
      </c>
      <c r="I569" t="str">
        <f t="shared" si="68"/>
        <v>Alimentaire</v>
      </c>
      <c r="J569" t="str">
        <f t="shared" si="69"/>
        <v>confiture pomme 500gr</v>
      </c>
      <c r="K569" t="str">
        <f t="shared" si="70"/>
        <v>en livraison</v>
      </c>
    </row>
    <row r="570" spans="1:11" x14ac:dyDescent="0.2">
      <c r="A570" t="s">
        <v>1277</v>
      </c>
      <c r="B570" s="14" t="s">
        <v>250</v>
      </c>
      <c r="C570" s="16">
        <v>1</v>
      </c>
      <c r="D570" s="5">
        <f t="shared" si="64"/>
        <v>25.3</v>
      </c>
      <c r="E570" s="5">
        <f t="shared" si="71"/>
        <v>25.3</v>
      </c>
      <c r="F570" s="6">
        <f t="shared" si="65"/>
        <v>26.691499999999998</v>
      </c>
      <c r="G570" s="5">
        <f t="shared" si="66"/>
        <v>20.399999999999999</v>
      </c>
      <c r="H570" t="str">
        <f t="shared" si="67"/>
        <v>Vino Degust</v>
      </c>
      <c r="I570" t="str">
        <f t="shared" si="68"/>
        <v>Boisson</v>
      </c>
      <c r="J570" t="str">
        <f t="shared" si="69"/>
        <v>champagne brut</v>
      </c>
      <c r="K570" t="str">
        <f t="shared" si="70"/>
        <v>en livraison</v>
      </c>
    </row>
    <row r="571" spans="1:11" x14ac:dyDescent="0.2">
      <c r="A571" t="s">
        <v>1278</v>
      </c>
      <c r="B571" s="14" t="s">
        <v>133</v>
      </c>
      <c r="C571" s="16">
        <v>2</v>
      </c>
      <c r="D571" s="5">
        <f t="shared" si="64"/>
        <v>9.27</v>
      </c>
      <c r="E571" s="5">
        <f t="shared" si="71"/>
        <v>18.54</v>
      </c>
      <c r="F571" s="6">
        <f t="shared" si="65"/>
        <v>19.559699999999999</v>
      </c>
      <c r="G571" s="5">
        <f t="shared" si="66"/>
        <v>16</v>
      </c>
      <c r="H571" t="str">
        <f t="shared" si="67"/>
        <v>Miellerie</v>
      </c>
      <c r="I571" t="str">
        <f t="shared" si="68"/>
        <v>Alimentaire</v>
      </c>
      <c r="J571" t="str">
        <f t="shared" si="69"/>
        <v>Soupe légumes</v>
      </c>
      <c r="K571" t="str">
        <f t="shared" si="70"/>
        <v>en livraison</v>
      </c>
    </row>
    <row r="572" spans="1:11" x14ac:dyDescent="0.2">
      <c r="A572" t="s">
        <v>1279</v>
      </c>
      <c r="B572" s="14" t="s">
        <v>141</v>
      </c>
      <c r="C572" s="16">
        <v>5</v>
      </c>
      <c r="D572" s="5">
        <f t="shared" si="64"/>
        <v>35.869999999999997</v>
      </c>
      <c r="E572" s="5">
        <f t="shared" si="71"/>
        <v>179.35</v>
      </c>
      <c r="F572" s="6">
        <f t="shared" si="65"/>
        <v>215.22</v>
      </c>
      <c r="G572" s="5">
        <f t="shared" si="66"/>
        <v>107.05</v>
      </c>
      <c r="H572" t="str">
        <f t="shared" si="67"/>
        <v>Friperie</v>
      </c>
      <c r="I572" t="str">
        <f t="shared" si="68"/>
        <v>Vêtements</v>
      </c>
      <c r="J572" t="str">
        <f t="shared" si="69"/>
        <v xml:space="preserve">Bermuda </v>
      </c>
      <c r="K572" t="str">
        <f t="shared" si="70"/>
        <v>livrée</v>
      </c>
    </row>
    <row r="573" spans="1:11" x14ac:dyDescent="0.2">
      <c r="A573" t="s">
        <v>1279</v>
      </c>
      <c r="B573" s="14" t="s">
        <v>244</v>
      </c>
      <c r="C573" s="16">
        <v>4</v>
      </c>
      <c r="D573" s="5">
        <f t="shared" si="64"/>
        <v>2.7</v>
      </c>
      <c r="E573" s="5">
        <f t="shared" si="71"/>
        <v>10.8</v>
      </c>
      <c r="F573" s="6">
        <f t="shared" si="65"/>
        <v>11.394</v>
      </c>
      <c r="G573" s="5">
        <f t="shared" si="66"/>
        <v>7.6</v>
      </c>
      <c r="H573" t="str">
        <f t="shared" si="67"/>
        <v>Secret nature</v>
      </c>
      <c r="I573" t="str">
        <f t="shared" si="68"/>
        <v>Alimentaire</v>
      </c>
      <c r="J573" t="str">
        <f t="shared" si="69"/>
        <v>pain de campagne</v>
      </c>
      <c r="K573" t="str">
        <f t="shared" si="70"/>
        <v>livrée</v>
      </c>
    </row>
    <row r="574" spans="1:11" x14ac:dyDescent="0.2">
      <c r="A574" t="s">
        <v>1279</v>
      </c>
      <c r="B574" s="14" t="s">
        <v>245</v>
      </c>
      <c r="C574" s="16">
        <v>1</v>
      </c>
      <c r="D574" s="5">
        <f t="shared" si="64"/>
        <v>4.7</v>
      </c>
      <c r="E574" s="5">
        <f t="shared" si="71"/>
        <v>4.7</v>
      </c>
      <c r="F574" s="6">
        <f t="shared" si="65"/>
        <v>4.9584999999999999</v>
      </c>
      <c r="G574" s="5">
        <f t="shared" si="66"/>
        <v>3.8</v>
      </c>
      <c r="H574" t="str">
        <f t="shared" si="67"/>
        <v>Beloy</v>
      </c>
      <c r="I574" t="str">
        <f t="shared" si="68"/>
        <v>Alimentaire</v>
      </c>
      <c r="J574" t="str">
        <f t="shared" si="69"/>
        <v>jus pomme 1l</v>
      </c>
      <c r="K574" t="str">
        <f t="shared" si="70"/>
        <v>livrée</v>
      </c>
    </row>
    <row r="575" spans="1:11" x14ac:dyDescent="0.2">
      <c r="A575" t="s">
        <v>1279</v>
      </c>
      <c r="B575" s="14" t="s">
        <v>125</v>
      </c>
      <c r="C575" s="16">
        <v>3</v>
      </c>
      <c r="D575" s="5">
        <f t="shared" si="64"/>
        <v>5.19</v>
      </c>
      <c r="E575" s="5">
        <f t="shared" si="71"/>
        <v>15.57</v>
      </c>
      <c r="F575" s="6">
        <f t="shared" si="65"/>
        <v>16.426349999999999</v>
      </c>
      <c r="G575" s="5">
        <f t="shared" si="66"/>
        <v>13.71</v>
      </c>
      <c r="H575" t="str">
        <f t="shared" si="67"/>
        <v>Champagne Fred et fils</v>
      </c>
      <c r="I575" t="str">
        <f t="shared" si="68"/>
        <v>Boisson</v>
      </c>
      <c r="J575" t="str">
        <f t="shared" si="69"/>
        <v>Bière blanche</v>
      </c>
      <c r="K575" t="str">
        <f t="shared" si="70"/>
        <v>livrée</v>
      </c>
    </row>
    <row r="576" spans="1:11" x14ac:dyDescent="0.2">
      <c r="A576" t="s">
        <v>1280</v>
      </c>
      <c r="B576" s="14" t="s">
        <v>126</v>
      </c>
      <c r="C576" s="16">
        <v>5</v>
      </c>
      <c r="D576" s="5">
        <f t="shared" si="64"/>
        <v>49.57</v>
      </c>
      <c r="E576" s="5">
        <f t="shared" si="71"/>
        <v>247.85</v>
      </c>
      <c r="F576" s="6">
        <f t="shared" si="65"/>
        <v>297.41999999999996</v>
      </c>
      <c r="G576" s="5">
        <f t="shared" si="66"/>
        <v>170.10000000000002</v>
      </c>
      <c r="H576" t="str">
        <f t="shared" si="67"/>
        <v>ADC</v>
      </c>
      <c r="I576" t="str">
        <f t="shared" si="68"/>
        <v xml:space="preserve">Bijoux </v>
      </c>
      <c r="J576" t="str">
        <f t="shared" si="69"/>
        <v xml:space="preserve">Pendentif  </v>
      </c>
      <c r="K576" t="str">
        <f t="shared" si="70"/>
        <v>en livraison</v>
      </c>
    </row>
    <row r="577" spans="1:11" x14ac:dyDescent="0.2">
      <c r="A577" t="s">
        <v>1280</v>
      </c>
      <c r="B577" s="14" t="s">
        <v>182</v>
      </c>
      <c r="C577" s="16">
        <v>3</v>
      </c>
      <c r="D577" s="5">
        <f t="shared" si="64"/>
        <v>4.25</v>
      </c>
      <c r="E577" s="5">
        <f t="shared" si="71"/>
        <v>12.75</v>
      </c>
      <c r="F577" s="6">
        <f t="shared" si="65"/>
        <v>13.45125</v>
      </c>
      <c r="G577" s="5">
        <f t="shared" si="66"/>
        <v>9.5400000000000009</v>
      </c>
      <c r="H577" t="str">
        <f t="shared" si="67"/>
        <v>Ferme La Casè</v>
      </c>
      <c r="I577" t="str">
        <f t="shared" si="68"/>
        <v>Boisson</v>
      </c>
      <c r="J577" t="str">
        <f t="shared" si="69"/>
        <v>Bière aromatisée</v>
      </c>
      <c r="K577" t="str">
        <f t="shared" si="70"/>
        <v>en livraison</v>
      </c>
    </row>
    <row r="578" spans="1:11" x14ac:dyDescent="0.2">
      <c r="A578" t="s">
        <v>1280</v>
      </c>
      <c r="B578" s="14" t="s">
        <v>162</v>
      </c>
      <c r="C578" s="16">
        <v>1</v>
      </c>
      <c r="D578" s="5">
        <f t="shared" ref="D578:D641" si="72">VLOOKUP($B578,Produits,4,FALSE)</f>
        <v>57.71</v>
      </c>
      <c r="E578" s="5">
        <f t="shared" si="71"/>
        <v>57.71</v>
      </c>
      <c r="F578" s="6">
        <f t="shared" ref="F578:F641" si="73">E578*(1+VLOOKUP(VLOOKUP($B578,Produits,3,FALSE),TVAs,2,FALSE))</f>
        <v>69.251999999999995</v>
      </c>
      <c r="G578" s="5">
        <f t="shared" ref="G578:G641" si="74">VLOOKUP($B578,Produits,7,FALSE)*C578</f>
        <v>48.74</v>
      </c>
      <c r="H578" t="str">
        <f t="shared" ref="H578:H641" si="75">VLOOKUP($B578,Produits,2,FALSE)</f>
        <v>Friperie</v>
      </c>
      <c r="I578" t="str">
        <f t="shared" ref="I578:I641" si="76">VLOOKUP($B578,Produits,3,FALSE)</f>
        <v>Vêtements</v>
      </c>
      <c r="J578" t="str">
        <f t="shared" ref="J578:J641" si="77">VLOOKUP($B578,Produits,5,FALSE)</f>
        <v>Jupe courte</v>
      </c>
      <c r="K578" t="str">
        <f t="shared" ref="K578:K641" si="78">VLOOKUP($A578,Commandes,4,FALSE)</f>
        <v>en livraison</v>
      </c>
    </row>
    <row r="579" spans="1:11" x14ac:dyDescent="0.2">
      <c r="A579" t="s">
        <v>1280</v>
      </c>
      <c r="B579" s="14" t="s">
        <v>153</v>
      </c>
      <c r="C579" s="16">
        <v>4</v>
      </c>
      <c r="D579" s="5">
        <f t="shared" si="72"/>
        <v>32.43</v>
      </c>
      <c r="E579" s="5">
        <f t="shared" ref="E579:E642" si="79">D579*C579</f>
        <v>129.72</v>
      </c>
      <c r="F579" s="6">
        <f t="shared" si="73"/>
        <v>155.66399999999999</v>
      </c>
      <c r="G579" s="5">
        <f t="shared" si="74"/>
        <v>103.92</v>
      </c>
      <c r="H579" t="str">
        <f t="shared" si="75"/>
        <v>Come’n’go</v>
      </c>
      <c r="I579" t="str">
        <f t="shared" si="76"/>
        <v>décoration</v>
      </c>
      <c r="J579" t="str">
        <f t="shared" si="77"/>
        <v>Tapis salon</v>
      </c>
      <c r="K579" t="str">
        <f t="shared" si="78"/>
        <v>en livraison</v>
      </c>
    </row>
    <row r="580" spans="1:11" x14ac:dyDescent="0.2">
      <c r="A580" t="s">
        <v>1281</v>
      </c>
      <c r="B580" s="14" t="s">
        <v>154</v>
      </c>
      <c r="C580" s="16">
        <v>4</v>
      </c>
      <c r="D580" s="5">
        <f t="shared" si="72"/>
        <v>29.58</v>
      </c>
      <c r="E580" s="5">
        <f t="shared" si="79"/>
        <v>118.32</v>
      </c>
      <c r="F580" s="6">
        <f t="shared" si="73"/>
        <v>124.82759999999999</v>
      </c>
      <c r="G580" s="5">
        <f t="shared" si="74"/>
        <v>79.599999999999994</v>
      </c>
      <c r="H580" t="str">
        <f t="shared" si="75"/>
        <v>La Ruche</v>
      </c>
      <c r="I580" t="str">
        <f t="shared" si="76"/>
        <v>Alimentaire</v>
      </c>
      <c r="J580" t="str">
        <f t="shared" si="77"/>
        <v>Panier légumes</v>
      </c>
      <c r="K580" t="str">
        <f t="shared" si="78"/>
        <v>en livraison</v>
      </c>
    </row>
    <row r="581" spans="1:11" x14ac:dyDescent="0.2">
      <c r="A581" t="s">
        <v>1281</v>
      </c>
      <c r="B581" s="14" t="s">
        <v>181</v>
      </c>
      <c r="C581" s="16">
        <v>2</v>
      </c>
      <c r="D581" s="5">
        <f t="shared" si="72"/>
        <v>29.87</v>
      </c>
      <c r="E581" s="5">
        <f t="shared" si="79"/>
        <v>59.74</v>
      </c>
      <c r="F581" s="6">
        <f t="shared" si="73"/>
        <v>71.688000000000002</v>
      </c>
      <c r="G581" s="5">
        <f t="shared" si="74"/>
        <v>33.46</v>
      </c>
      <c r="H581" t="str">
        <f t="shared" si="75"/>
        <v>Atelier SMK</v>
      </c>
      <c r="I581" t="str">
        <f t="shared" si="76"/>
        <v xml:space="preserve">Bijoux </v>
      </c>
      <c r="J581" t="str">
        <f t="shared" si="77"/>
        <v>Bracelet</v>
      </c>
      <c r="K581" t="str">
        <f t="shared" si="78"/>
        <v>en livraison</v>
      </c>
    </row>
    <row r="582" spans="1:11" x14ac:dyDescent="0.2">
      <c r="A582" t="s">
        <v>1281</v>
      </c>
      <c r="B582" s="14" t="s">
        <v>259</v>
      </c>
      <c r="C582" s="16">
        <v>5</v>
      </c>
      <c r="D582" s="5">
        <f t="shared" si="72"/>
        <v>13.57</v>
      </c>
      <c r="E582" s="5">
        <f t="shared" si="79"/>
        <v>67.849999999999994</v>
      </c>
      <c r="F582" s="6">
        <f t="shared" si="73"/>
        <v>81.419999999999987</v>
      </c>
      <c r="G582" s="5">
        <f t="shared" si="74"/>
        <v>41.25</v>
      </c>
      <c r="H582" t="str">
        <f t="shared" si="75"/>
        <v>A pas de canard</v>
      </c>
      <c r="I582" t="str">
        <f t="shared" si="76"/>
        <v>décoration</v>
      </c>
      <c r="J582" t="str">
        <f t="shared" si="77"/>
        <v>canard sculpé bois</v>
      </c>
      <c r="K582" t="str">
        <f t="shared" si="78"/>
        <v>en livraison</v>
      </c>
    </row>
    <row r="583" spans="1:11" x14ac:dyDescent="0.2">
      <c r="A583" t="s">
        <v>1282</v>
      </c>
      <c r="B583" s="14" t="s">
        <v>188</v>
      </c>
      <c r="C583" s="16">
        <v>3</v>
      </c>
      <c r="D583" s="5">
        <f t="shared" si="72"/>
        <v>36.229999999999997</v>
      </c>
      <c r="E583" s="5">
        <f t="shared" si="79"/>
        <v>108.69</v>
      </c>
      <c r="F583" s="6">
        <f t="shared" si="73"/>
        <v>130.428</v>
      </c>
      <c r="G583" s="5">
        <f t="shared" si="74"/>
        <v>91.59</v>
      </c>
      <c r="H583" t="str">
        <f t="shared" si="75"/>
        <v>Cuir &amp; co</v>
      </c>
      <c r="I583" t="str">
        <f t="shared" si="76"/>
        <v>Vêtements</v>
      </c>
      <c r="J583" t="str">
        <f t="shared" si="77"/>
        <v>Robe longue</v>
      </c>
      <c r="K583" t="str">
        <f t="shared" si="78"/>
        <v>livrée</v>
      </c>
    </row>
    <row r="584" spans="1:11" x14ac:dyDescent="0.2">
      <c r="A584" t="s">
        <v>1282</v>
      </c>
      <c r="B584" s="14" t="s">
        <v>182</v>
      </c>
      <c r="C584" s="16">
        <v>1</v>
      </c>
      <c r="D584" s="5">
        <f t="shared" si="72"/>
        <v>4.25</v>
      </c>
      <c r="E584" s="5">
        <f t="shared" si="79"/>
        <v>4.25</v>
      </c>
      <c r="F584" s="6">
        <f t="shared" si="73"/>
        <v>4.4837499999999997</v>
      </c>
      <c r="G584" s="5">
        <f t="shared" si="74"/>
        <v>3.18</v>
      </c>
      <c r="H584" t="str">
        <f t="shared" si="75"/>
        <v>Ferme La Casè</v>
      </c>
      <c r="I584" t="str">
        <f t="shared" si="76"/>
        <v>Boisson</v>
      </c>
      <c r="J584" t="str">
        <f t="shared" si="77"/>
        <v>Bière aromatisée</v>
      </c>
      <c r="K584" t="str">
        <f t="shared" si="78"/>
        <v>livrée</v>
      </c>
    </row>
    <row r="585" spans="1:11" x14ac:dyDescent="0.2">
      <c r="A585" t="s">
        <v>1282</v>
      </c>
      <c r="B585" s="14" t="s">
        <v>171</v>
      </c>
      <c r="C585" s="16">
        <v>3</v>
      </c>
      <c r="D585" s="5">
        <f t="shared" si="72"/>
        <v>9.2899999999999991</v>
      </c>
      <c r="E585" s="5">
        <f t="shared" si="79"/>
        <v>27.869999999999997</v>
      </c>
      <c r="F585" s="6">
        <f t="shared" si="73"/>
        <v>28.455269999999995</v>
      </c>
      <c r="G585" s="5">
        <f t="shared" si="74"/>
        <v>15.899999999999999</v>
      </c>
      <c r="H585" t="str">
        <f t="shared" si="75"/>
        <v>Le couchon</v>
      </c>
      <c r="I585" t="str">
        <f t="shared" si="76"/>
        <v>Charcuterie</v>
      </c>
      <c r="J585" t="str">
        <f t="shared" si="77"/>
        <v>Saucisson aux cèpes</v>
      </c>
      <c r="K585" t="str">
        <f t="shared" si="78"/>
        <v>livrée</v>
      </c>
    </row>
    <row r="586" spans="1:11" x14ac:dyDescent="0.2">
      <c r="A586" t="s">
        <v>1283</v>
      </c>
      <c r="B586" s="14" t="s">
        <v>137</v>
      </c>
      <c r="C586" s="16">
        <v>5</v>
      </c>
      <c r="D586" s="5">
        <f t="shared" si="72"/>
        <v>53.04</v>
      </c>
      <c r="E586" s="5">
        <f t="shared" si="79"/>
        <v>265.2</v>
      </c>
      <c r="F586" s="6">
        <f t="shared" si="73"/>
        <v>318.23999999999995</v>
      </c>
      <c r="G586" s="5">
        <f t="shared" si="74"/>
        <v>153.94999999999999</v>
      </c>
      <c r="H586" t="str">
        <f t="shared" si="75"/>
        <v>La Folie</v>
      </c>
      <c r="I586" t="str">
        <f t="shared" si="76"/>
        <v>Vêtements</v>
      </c>
      <c r="J586" t="str">
        <f t="shared" si="77"/>
        <v>Jupe longue</v>
      </c>
      <c r="K586" t="str">
        <f t="shared" si="78"/>
        <v>en traitement</v>
      </c>
    </row>
    <row r="587" spans="1:11" x14ac:dyDescent="0.2">
      <c r="A587" t="s">
        <v>1284</v>
      </c>
      <c r="B587" s="14" t="s">
        <v>161</v>
      </c>
      <c r="C587" s="16">
        <v>5</v>
      </c>
      <c r="D587" s="5">
        <f t="shared" si="72"/>
        <v>33.71</v>
      </c>
      <c r="E587" s="5">
        <f t="shared" si="79"/>
        <v>168.55</v>
      </c>
      <c r="F587" s="6">
        <f t="shared" si="73"/>
        <v>202.26000000000002</v>
      </c>
      <c r="G587" s="5">
        <f t="shared" si="74"/>
        <v>110.8</v>
      </c>
      <c r="H587" t="str">
        <f t="shared" si="75"/>
        <v>La Folie</v>
      </c>
      <c r="I587" t="str">
        <f t="shared" si="76"/>
        <v>Vêtements</v>
      </c>
      <c r="J587" t="str">
        <f t="shared" si="77"/>
        <v>Lot t-shirt enfant</v>
      </c>
      <c r="K587" t="str">
        <f t="shared" si="78"/>
        <v>annulée</v>
      </c>
    </row>
    <row r="588" spans="1:11" x14ac:dyDescent="0.2">
      <c r="A588" t="s">
        <v>1284</v>
      </c>
      <c r="B588" s="14" t="s">
        <v>244</v>
      </c>
      <c r="C588" s="16">
        <v>2</v>
      </c>
      <c r="D588" s="5">
        <f t="shared" si="72"/>
        <v>2.7</v>
      </c>
      <c r="E588" s="5">
        <f t="shared" si="79"/>
        <v>5.4</v>
      </c>
      <c r="F588" s="6">
        <f t="shared" si="73"/>
        <v>5.6970000000000001</v>
      </c>
      <c r="G588" s="5">
        <f t="shared" si="74"/>
        <v>3.8</v>
      </c>
      <c r="H588" t="str">
        <f t="shared" si="75"/>
        <v>Secret nature</v>
      </c>
      <c r="I588" t="str">
        <f t="shared" si="76"/>
        <v>Alimentaire</v>
      </c>
      <c r="J588" t="str">
        <f t="shared" si="77"/>
        <v>pain de campagne</v>
      </c>
      <c r="K588" t="str">
        <f t="shared" si="78"/>
        <v>annulée</v>
      </c>
    </row>
    <row r="589" spans="1:11" x14ac:dyDescent="0.2">
      <c r="A589" t="s">
        <v>1284</v>
      </c>
      <c r="B589" s="14" t="s">
        <v>157</v>
      </c>
      <c r="C589" s="16">
        <v>3</v>
      </c>
      <c r="D589" s="5">
        <f t="shared" si="72"/>
        <v>5.32</v>
      </c>
      <c r="E589" s="5">
        <f t="shared" si="79"/>
        <v>15.96</v>
      </c>
      <c r="F589" s="6">
        <f t="shared" si="73"/>
        <v>16.837800000000001</v>
      </c>
      <c r="G589" s="5">
        <f t="shared" si="74"/>
        <v>10.379999999999999</v>
      </c>
      <c r="H589" t="str">
        <f t="shared" si="75"/>
        <v>Champagne Fred et fils</v>
      </c>
      <c r="I589" t="str">
        <f t="shared" si="76"/>
        <v>Boisson</v>
      </c>
      <c r="J589" t="str">
        <f t="shared" si="77"/>
        <v>Bière blonde</v>
      </c>
      <c r="K589" t="str">
        <f t="shared" si="78"/>
        <v>annulée</v>
      </c>
    </row>
    <row r="590" spans="1:11" x14ac:dyDescent="0.2">
      <c r="A590" t="s">
        <v>1284</v>
      </c>
      <c r="B590" s="14" t="s">
        <v>192</v>
      </c>
      <c r="C590" s="16">
        <v>5</v>
      </c>
      <c r="D590" s="5">
        <f t="shared" si="72"/>
        <v>135.80000000000001</v>
      </c>
      <c r="E590" s="5">
        <f t="shared" si="79"/>
        <v>679</v>
      </c>
      <c r="F590" s="6">
        <f t="shared" si="73"/>
        <v>814.8</v>
      </c>
      <c r="G590" s="5">
        <f t="shared" si="74"/>
        <v>441.1</v>
      </c>
      <c r="H590" t="str">
        <f t="shared" si="75"/>
        <v>La Folie</v>
      </c>
      <c r="I590" t="str">
        <f t="shared" si="76"/>
        <v>Vêtements</v>
      </c>
      <c r="J590" t="str">
        <f t="shared" si="77"/>
        <v xml:space="preserve">Manteau </v>
      </c>
      <c r="K590" t="str">
        <f t="shared" si="78"/>
        <v>annulée</v>
      </c>
    </row>
    <row r="591" spans="1:11" x14ac:dyDescent="0.2">
      <c r="A591" t="s">
        <v>1285</v>
      </c>
      <c r="B591" s="14" t="s">
        <v>258</v>
      </c>
      <c r="C591" s="16">
        <v>2</v>
      </c>
      <c r="D591" s="5">
        <f t="shared" si="72"/>
        <v>22.3</v>
      </c>
      <c r="E591" s="5">
        <f t="shared" si="79"/>
        <v>44.6</v>
      </c>
      <c r="F591" s="6">
        <f t="shared" si="73"/>
        <v>53.52</v>
      </c>
      <c r="G591" s="5">
        <f t="shared" si="74"/>
        <v>31.6</v>
      </c>
      <c r="H591" t="str">
        <f t="shared" si="75"/>
        <v>Vino Degust</v>
      </c>
      <c r="I591" t="str">
        <f t="shared" si="76"/>
        <v>décoration</v>
      </c>
      <c r="J591" t="str">
        <f t="shared" si="77"/>
        <v>verres champagne x6</v>
      </c>
      <c r="K591" t="str">
        <f t="shared" si="78"/>
        <v>annulée</v>
      </c>
    </row>
    <row r="592" spans="1:11" x14ac:dyDescent="0.2">
      <c r="A592" t="s">
        <v>1285</v>
      </c>
      <c r="B592" s="14" t="s">
        <v>247</v>
      </c>
      <c r="C592" s="16">
        <v>3</v>
      </c>
      <c r="D592" s="5">
        <f t="shared" si="72"/>
        <v>13</v>
      </c>
      <c r="E592" s="5">
        <f t="shared" si="79"/>
        <v>39</v>
      </c>
      <c r="F592" s="6">
        <f t="shared" si="73"/>
        <v>41.144999999999996</v>
      </c>
      <c r="G592" s="5">
        <f t="shared" si="74"/>
        <v>31.5</v>
      </c>
      <c r="H592" t="str">
        <f t="shared" si="75"/>
        <v>Chèvres d'Argonnes</v>
      </c>
      <c r="I592" t="str">
        <f t="shared" si="76"/>
        <v>Alimentaire</v>
      </c>
      <c r="J592" t="str">
        <f t="shared" si="77"/>
        <v>tomme chèvre bio</v>
      </c>
      <c r="K592" t="str">
        <f t="shared" si="78"/>
        <v>annulée</v>
      </c>
    </row>
    <row r="593" spans="1:11" x14ac:dyDescent="0.2">
      <c r="A593" t="s">
        <v>1285</v>
      </c>
      <c r="B593" s="14" t="s">
        <v>127</v>
      </c>
      <c r="C593" s="16">
        <v>3</v>
      </c>
      <c r="D593" s="5">
        <f t="shared" si="72"/>
        <v>32.700000000000003</v>
      </c>
      <c r="E593" s="5">
        <f t="shared" si="79"/>
        <v>98.100000000000009</v>
      </c>
      <c r="F593" s="6">
        <f t="shared" si="73"/>
        <v>117.72</v>
      </c>
      <c r="G593" s="5">
        <f t="shared" si="74"/>
        <v>78.72</v>
      </c>
      <c r="H593" t="str">
        <f t="shared" si="75"/>
        <v>Friperie</v>
      </c>
      <c r="I593" t="str">
        <f t="shared" si="76"/>
        <v>Vêtements</v>
      </c>
      <c r="J593" t="str">
        <f t="shared" si="77"/>
        <v>Lot t-shirt enfant</v>
      </c>
      <c r="K593" t="str">
        <f t="shared" si="78"/>
        <v>annulée</v>
      </c>
    </row>
    <row r="594" spans="1:11" x14ac:dyDescent="0.2">
      <c r="A594" t="s">
        <v>1286</v>
      </c>
      <c r="B594" s="14" t="s">
        <v>135</v>
      </c>
      <c r="C594" s="16">
        <v>2</v>
      </c>
      <c r="D594" s="5">
        <f t="shared" si="72"/>
        <v>9.67</v>
      </c>
      <c r="E594" s="5">
        <f t="shared" si="79"/>
        <v>19.34</v>
      </c>
      <c r="F594" s="6">
        <f t="shared" si="73"/>
        <v>20.403699999999997</v>
      </c>
      <c r="G594" s="5">
        <f t="shared" si="74"/>
        <v>14.46</v>
      </c>
      <c r="H594" t="str">
        <f t="shared" si="75"/>
        <v>Miellerie</v>
      </c>
      <c r="I594" t="str">
        <f t="shared" si="76"/>
        <v>Alimentaire</v>
      </c>
      <c r="J594" t="str">
        <f t="shared" si="77"/>
        <v>Soupe légumes</v>
      </c>
      <c r="K594" t="str">
        <f t="shared" si="78"/>
        <v>en livraison</v>
      </c>
    </row>
    <row r="595" spans="1:11" x14ac:dyDescent="0.2">
      <c r="A595" t="s">
        <v>1286</v>
      </c>
      <c r="B595" s="14" t="s">
        <v>153</v>
      </c>
      <c r="C595" s="16">
        <v>4</v>
      </c>
      <c r="D595" s="5">
        <f t="shared" si="72"/>
        <v>32.43</v>
      </c>
      <c r="E595" s="5">
        <f t="shared" si="79"/>
        <v>129.72</v>
      </c>
      <c r="F595" s="6">
        <f t="shared" si="73"/>
        <v>155.66399999999999</v>
      </c>
      <c r="G595" s="5">
        <f t="shared" si="74"/>
        <v>103.92</v>
      </c>
      <c r="H595" t="str">
        <f t="shared" si="75"/>
        <v>Come’n’go</v>
      </c>
      <c r="I595" t="str">
        <f t="shared" si="76"/>
        <v>décoration</v>
      </c>
      <c r="J595" t="str">
        <f t="shared" si="77"/>
        <v>Tapis salon</v>
      </c>
      <c r="K595" t="str">
        <f t="shared" si="78"/>
        <v>en livraison</v>
      </c>
    </row>
    <row r="596" spans="1:11" x14ac:dyDescent="0.2">
      <c r="A596" t="s">
        <v>1286</v>
      </c>
      <c r="B596" s="14" t="s">
        <v>263</v>
      </c>
      <c r="C596" s="16">
        <v>2</v>
      </c>
      <c r="D596" s="5">
        <f t="shared" si="72"/>
        <v>25</v>
      </c>
      <c r="E596" s="5">
        <f t="shared" si="79"/>
        <v>50</v>
      </c>
      <c r="F596" s="6">
        <f t="shared" si="73"/>
        <v>52.75</v>
      </c>
      <c r="G596" s="5">
        <f t="shared" si="74"/>
        <v>45</v>
      </c>
      <c r="H596" t="str">
        <f t="shared" si="75"/>
        <v>Chèvres d'Argonnes</v>
      </c>
      <c r="I596" t="str">
        <f t="shared" si="76"/>
        <v>Alimentaire</v>
      </c>
      <c r="J596" t="str">
        <f t="shared" si="77"/>
        <v>Yaourt chèvre 1kg</v>
      </c>
      <c r="K596" t="str">
        <f t="shared" si="78"/>
        <v>en livraison</v>
      </c>
    </row>
    <row r="597" spans="1:11" x14ac:dyDescent="0.2">
      <c r="A597" t="s">
        <v>1286</v>
      </c>
      <c r="B597" s="14" t="s">
        <v>193</v>
      </c>
      <c r="C597" s="16">
        <v>1</v>
      </c>
      <c r="D597" s="5">
        <f t="shared" si="72"/>
        <v>27.99</v>
      </c>
      <c r="E597" s="5">
        <f t="shared" si="79"/>
        <v>27.99</v>
      </c>
      <c r="F597" s="6">
        <f t="shared" si="73"/>
        <v>33.587999999999994</v>
      </c>
      <c r="G597" s="5">
        <f t="shared" si="74"/>
        <v>22.97</v>
      </c>
      <c r="H597" t="str">
        <f t="shared" si="75"/>
        <v>Galice</v>
      </c>
      <c r="I597" t="str">
        <f t="shared" si="76"/>
        <v>Vêtements</v>
      </c>
      <c r="J597" t="str">
        <f t="shared" si="77"/>
        <v>Tongue</v>
      </c>
      <c r="K597" t="str">
        <f t="shared" si="78"/>
        <v>en livraison</v>
      </c>
    </row>
    <row r="598" spans="1:11" x14ac:dyDescent="0.2">
      <c r="A598" t="s">
        <v>1286</v>
      </c>
      <c r="B598" s="14" t="s">
        <v>160</v>
      </c>
      <c r="C598" s="16">
        <v>3</v>
      </c>
      <c r="D598" s="5">
        <f t="shared" si="72"/>
        <v>32.72</v>
      </c>
      <c r="E598" s="5">
        <f t="shared" si="79"/>
        <v>98.16</v>
      </c>
      <c r="F598" s="6">
        <f t="shared" si="73"/>
        <v>117.79199999999999</v>
      </c>
      <c r="G598" s="5">
        <f t="shared" si="74"/>
        <v>87.210000000000008</v>
      </c>
      <c r="H598" t="str">
        <f t="shared" si="75"/>
        <v xml:space="preserve">Rose artisan </v>
      </c>
      <c r="I598" t="str">
        <f t="shared" si="76"/>
        <v xml:space="preserve">Bijoux </v>
      </c>
      <c r="J598" t="str">
        <f t="shared" si="77"/>
        <v xml:space="preserve">Anneau </v>
      </c>
      <c r="K598" t="str">
        <f t="shared" si="78"/>
        <v>en livraison</v>
      </c>
    </row>
    <row r="599" spans="1:11" x14ac:dyDescent="0.2">
      <c r="A599" t="s">
        <v>1287</v>
      </c>
      <c r="B599" s="14" t="s">
        <v>142</v>
      </c>
      <c r="C599" s="16">
        <v>3</v>
      </c>
      <c r="D599" s="5">
        <f t="shared" si="72"/>
        <v>14.78</v>
      </c>
      <c r="E599" s="5">
        <f t="shared" si="79"/>
        <v>44.339999999999996</v>
      </c>
      <c r="F599" s="6">
        <f t="shared" si="73"/>
        <v>46.778699999999994</v>
      </c>
      <c r="G599" s="5">
        <f t="shared" si="74"/>
        <v>32.79</v>
      </c>
      <c r="H599" t="str">
        <f t="shared" si="75"/>
        <v>Miellerie</v>
      </c>
      <c r="I599" t="str">
        <f t="shared" si="76"/>
        <v>Alimentaire</v>
      </c>
      <c r="J599" t="str">
        <f t="shared" si="77"/>
        <v xml:space="preserve">Gelée royale </v>
      </c>
      <c r="K599" t="str">
        <f t="shared" si="78"/>
        <v>en livraison</v>
      </c>
    </row>
    <row r="600" spans="1:11" x14ac:dyDescent="0.2">
      <c r="A600" t="s">
        <v>1287</v>
      </c>
      <c r="B600" s="14" t="s">
        <v>192</v>
      </c>
      <c r="C600" s="16">
        <v>2</v>
      </c>
      <c r="D600" s="5">
        <f t="shared" si="72"/>
        <v>135.80000000000001</v>
      </c>
      <c r="E600" s="5">
        <f t="shared" si="79"/>
        <v>271.60000000000002</v>
      </c>
      <c r="F600" s="6">
        <f t="shared" si="73"/>
        <v>325.92</v>
      </c>
      <c r="G600" s="5">
        <f t="shared" si="74"/>
        <v>176.44</v>
      </c>
      <c r="H600" t="str">
        <f t="shared" si="75"/>
        <v>La Folie</v>
      </c>
      <c r="I600" t="str">
        <f t="shared" si="76"/>
        <v>Vêtements</v>
      </c>
      <c r="J600" t="str">
        <f t="shared" si="77"/>
        <v xml:space="preserve">Manteau </v>
      </c>
      <c r="K600" t="str">
        <f t="shared" si="78"/>
        <v>en livraison</v>
      </c>
    </row>
    <row r="601" spans="1:11" x14ac:dyDescent="0.2">
      <c r="A601" t="s">
        <v>1288</v>
      </c>
      <c r="B601" s="14" t="s">
        <v>185</v>
      </c>
      <c r="C601" s="16">
        <v>4</v>
      </c>
      <c r="D601" s="5">
        <f t="shared" si="72"/>
        <v>8.84</v>
      </c>
      <c r="E601" s="5">
        <f t="shared" si="79"/>
        <v>35.36</v>
      </c>
      <c r="F601" s="6">
        <f t="shared" si="73"/>
        <v>37.3048</v>
      </c>
      <c r="G601" s="5">
        <f t="shared" si="74"/>
        <v>21.52</v>
      </c>
      <c r="H601" t="str">
        <f t="shared" si="75"/>
        <v>Miellerie</v>
      </c>
      <c r="I601" t="str">
        <f t="shared" si="76"/>
        <v>Alimentaire</v>
      </c>
      <c r="J601" t="str">
        <f t="shared" si="77"/>
        <v>Miel de montagne</v>
      </c>
      <c r="K601" t="str">
        <f t="shared" si="78"/>
        <v>annulée</v>
      </c>
    </row>
    <row r="602" spans="1:11" x14ac:dyDescent="0.2">
      <c r="A602" t="s">
        <v>1288</v>
      </c>
      <c r="B602" s="14" t="s">
        <v>135</v>
      </c>
      <c r="C602" s="16">
        <v>5</v>
      </c>
      <c r="D602" s="5">
        <f t="shared" si="72"/>
        <v>9.67</v>
      </c>
      <c r="E602" s="5">
        <f t="shared" si="79"/>
        <v>48.35</v>
      </c>
      <c r="F602" s="6">
        <f t="shared" si="73"/>
        <v>51.009250000000002</v>
      </c>
      <c r="G602" s="5">
        <f t="shared" si="74"/>
        <v>36.150000000000006</v>
      </c>
      <c r="H602" t="str">
        <f t="shared" si="75"/>
        <v>Miellerie</v>
      </c>
      <c r="I602" t="str">
        <f t="shared" si="76"/>
        <v>Alimentaire</v>
      </c>
      <c r="J602" t="str">
        <f t="shared" si="77"/>
        <v>Soupe légumes</v>
      </c>
      <c r="K602" t="str">
        <f t="shared" si="78"/>
        <v>annulée</v>
      </c>
    </row>
    <row r="603" spans="1:11" x14ac:dyDescent="0.2">
      <c r="A603" t="s">
        <v>1288</v>
      </c>
      <c r="B603" s="14" t="s">
        <v>176</v>
      </c>
      <c r="C603" s="16">
        <v>2</v>
      </c>
      <c r="D603" s="5">
        <f t="shared" si="72"/>
        <v>3.54</v>
      </c>
      <c r="E603" s="5">
        <f t="shared" si="79"/>
        <v>7.08</v>
      </c>
      <c r="F603" s="6">
        <f t="shared" si="73"/>
        <v>7.4693999999999994</v>
      </c>
      <c r="G603" s="5">
        <f t="shared" si="74"/>
        <v>4.24</v>
      </c>
      <c r="H603" t="str">
        <f t="shared" si="75"/>
        <v>Ferme La Casè</v>
      </c>
      <c r="I603" t="str">
        <f t="shared" si="76"/>
        <v>Boisson</v>
      </c>
      <c r="J603" t="str">
        <f t="shared" si="77"/>
        <v>Bière ambrée</v>
      </c>
      <c r="K603" t="str">
        <f t="shared" si="78"/>
        <v>annulée</v>
      </c>
    </row>
    <row r="604" spans="1:11" x14ac:dyDescent="0.2">
      <c r="A604" t="s">
        <v>1288</v>
      </c>
      <c r="B604" s="14" t="s">
        <v>247</v>
      </c>
      <c r="C604" s="16">
        <v>4</v>
      </c>
      <c r="D604" s="5">
        <f t="shared" si="72"/>
        <v>13</v>
      </c>
      <c r="E604" s="5">
        <f t="shared" si="79"/>
        <v>52</v>
      </c>
      <c r="F604" s="6">
        <f t="shared" si="73"/>
        <v>54.86</v>
      </c>
      <c r="G604" s="5">
        <f t="shared" si="74"/>
        <v>42</v>
      </c>
      <c r="H604" t="str">
        <f t="shared" si="75"/>
        <v>Chèvres d'Argonnes</v>
      </c>
      <c r="I604" t="str">
        <f t="shared" si="76"/>
        <v>Alimentaire</v>
      </c>
      <c r="J604" t="str">
        <f t="shared" si="77"/>
        <v>tomme chèvre bio</v>
      </c>
      <c r="K604" t="str">
        <f t="shared" si="78"/>
        <v>annulée</v>
      </c>
    </row>
    <row r="605" spans="1:11" x14ac:dyDescent="0.2">
      <c r="A605" t="s">
        <v>1289</v>
      </c>
      <c r="B605" s="14" t="s">
        <v>182</v>
      </c>
      <c r="C605" s="16">
        <v>1</v>
      </c>
      <c r="D605" s="5">
        <f t="shared" si="72"/>
        <v>4.25</v>
      </c>
      <c r="E605" s="5">
        <f t="shared" si="79"/>
        <v>4.25</v>
      </c>
      <c r="F605" s="6">
        <f t="shared" si="73"/>
        <v>4.4837499999999997</v>
      </c>
      <c r="G605" s="5">
        <f t="shared" si="74"/>
        <v>3.18</v>
      </c>
      <c r="H605" t="str">
        <f t="shared" si="75"/>
        <v>Ferme La Casè</v>
      </c>
      <c r="I605" t="str">
        <f t="shared" si="76"/>
        <v>Boisson</v>
      </c>
      <c r="J605" t="str">
        <f t="shared" si="77"/>
        <v>Bière aromatisée</v>
      </c>
      <c r="K605" t="str">
        <f t="shared" si="78"/>
        <v>annulée</v>
      </c>
    </row>
    <row r="606" spans="1:11" x14ac:dyDescent="0.2">
      <c r="A606" t="s">
        <v>1289</v>
      </c>
      <c r="B606" s="14" t="s">
        <v>130</v>
      </c>
      <c r="C606" s="16">
        <v>2</v>
      </c>
      <c r="D606" s="5">
        <f t="shared" si="72"/>
        <v>3.84</v>
      </c>
      <c r="E606" s="5">
        <f t="shared" si="79"/>
        <v>7.68</v>
      </c>
      <c r="F606" s="6">
        <f t="shared" si="73"/>
        <v>7.8412799999999994</v>
      </c>
      <c r="G606" s="5">
        <f t="shared" si="74"/>
        <v>6.46</v>
      </c>
      <c r="H606" t="str">
        <f t="shared" si="75"/>
        <v>Asinerie</v>
      </c>
      <c r="I606" t="str">
        <f t="shared" si="76"/>
        <v>Charcuterie</v>
      </c>
      <c r="J606" t="str">
        <f t="shared" si="77"/>
        <v>Saucisson sanglier</v>
      </c>
      <c r="K606" t="str">
        <f t="shared" si="78"/>
        <v>annulée</v>
      </c>
    </row>
    <row r="607" spans="1:11" x14ac:dyDescent="0.2">
      <c r="A607" t="s">
        <v>1290</v>
      </c>
      <c r="B607" s="14" t="s">
        <v>141</v>
      </c>
      <c r="C607" s="16">
        <v>4</v>
      </c>
      <c r="D607" s="5">
        <f t="shared" si="72"/>
        <v>35.869999999999997</v>
      </c>
      <c r="E607" s="5">
        <f t="shared" si="79"/>
        <v>143.47999999999999</v>
      </c>
      <c r="F607" s="6">
        <f t="shared" si="73"/>
        <v>172.17599999999999</v>
      </c>
      <c r="G607" s="5">
        <f t="shared" si="74"/>
        <v>85.64</v>
      </c>
      <c r="H607" t="str">
        <f t="shared" si="75"/>
        <v>Friperie</v>
      </c>
      <c r="I607" t="str">
        <f t="shared" si="76"/>
        <v>Vêtements</v>
      </c>
      <c r="J607" t="str">
        <f t="shared" si="77"/>
        <v xml:space="preserve">Bermuda </v>
      </c>
      <c r="K607" t="str">
        <f t="shared" si="78"/>
        <v>livrée</v>
      </c>
    </row>
    <row r="608" spans="1:11" x14ac:dyDescent="0.2">
      <c r="A608" t="s">
        <v>1291</v>
      </c>
      <c r="B608" s="14" t="s">
        <v>156</v>
      </c>
      <c r="C608" s="16">
        <v>3</v>
      </c>
      <c r="D608" s="5">
        <f t="shared" si="72"/>
        <v>37.54</v>
      </c>
      <c r="E608" s="5">
        <f t="shared" si="79"/>
        <v>112.62</v>
      </c>
      <c r="F608" s="6">
        <f t="shared" si="73"/>
        <v>118.8141</v>
      </c>
      <c r="G608" s="5">
        <f t="shared" si="74"/>
        <v>74.460000000000008</v>
      </c>
      <c r="H608" t="str">
        <f t="shared" si="75"/>
        <v>Champagne Fred et fils</v>
      </c>
      <c r="I608" t="str">
        <f t="shared" si="76"/>
        <v>Boisson</v>
      </c>
      <c r="J608" t="str">
        <f t="shared" si="77"/>
        <v>Liqueur</v>
      </c>
      <c r="K608" t="str">
        <f t="shared" si="78"/>
        <v>livrée</v>
      </c>
    </row>
    <row r="609" spans="1:11" x14ac:dyDescent="0.2">
      <c r="A609" t="s">
        <v>1291</v>
      </c>
      <c r="B609" s="14" t="s">
        <v>192</v>
      </c>
      <c r="C609" s="16">
        <v>5</v>
      </c>
      <c r="D609" s="5">
        <f t="shared" si="72"/>
        <v>135.80000000000001</v>
      </c>
      <c r="E609" s="5">
        <f t="shared" si="79"/>
        <v>679</v>
      </c>
      <c r="F609" s="6">
        <f t="shared" si="73"/>
        <v>814.8</v>
      </c>
      <c r="G609" s="5">
        <f t="shared" si="74"/>
        <v>441.1</v>
      </c>
      <c r="H609" t="str">
        <f t="shared" si="75"/>
        <v>La Folie</v>
      </c>
      <c r="I609" t="str">
        <f t="shared" si="76"/>
        <v>Vêtements</v>
      </c>
      <c r="J609" t="str">
        <f t="shared" si="77"/>
        <v xml:space="preserve">Manteau </v>
      </c>
      <c r="K609" t="str">
        <f t="shared" si="78"/>
        <v>livrée</v>
      </c>
    </row>
    <row r="610" spans="1:11" x14ac:dyDescent="0.2">
      <c r="A610" t="s">
        <v>1291</v>
      </c>
      <c r="B610" s="14" t="s">
        <v>180</v>
      </c>
      <c r="C610" s="16">
        <v>2</v>
      </c>
      <c r="D610" s="5">
        <f t="shared" si="72"/>
        <v>6.96</v>
      </c>
      <c r="E610" s="5">
        <f t="shared" si="79"/>
        <v>13.92</v>
      </c>
      <c r="F610" s="6">
        <f t="shared" si="73"/>
        <v>14.685599999999999</v>
      </c>
      <c r="G610" s="5">
        <f t="shared" si="74"/>
        <v>9</v>
      </c>
      <c r="H610" t="str">
        <f t="shared" si="75"/>
        <v>Le Jardin</v>
      </c>
      <c r="I610" t="str">
        <f t="shared" si="76"/>
        <v>Alimentaire</v>
      </c>
      <c r="J610" t="str">
        <f t="shared" si="77"/>
        <v>Miel de montagne</v>
      </c>
      <c r="K610" t="str">
        <f t="shared" si="78"/>
        <v>livrée</v>
      </c>
    </row>
    <row r="611" spans="1:11" x14ac:dyDescent="0.2">
      <c r="A611" t="s">
        <v>1291</v>
      </c>
      <c r="B611" s="14" t="s">
        <v>185</v>
      </c>
      <c r="C611" s="16">
        <v>5</v>
      </c>
      <c r="D611" s="5">
        <f t="shared" si="72"/>
        <v>8.84</v>
      </c>
      <c r="E611" s="5">
        <f t="shared" si="79"/>
        <v>44.2</v>
      </c>
      <c r="F611" s="6">
        <f t="shared" si="73"/>
        <v>46.631</v>
      </c>
      <c r="G611" s="5">
        <f t="shared" si="74"/>
        <v>26.9</v>
      </c>
      <c r="H611" t="str">
        <f t="shared" si="75"/>
        <v>Miellerie</v>
      </c>
      <c r="I611" t="str">
        <f t="shared" si="76"/>
        <v>Alimentaire</v>
      </c>
      <c r="J611" t="str">
        <f t="shared" si="77"/>
        <v>Miel de montagne</v>
      </c>
      <c r="K611" t="str">
        <f t="shared" si="78"/>
        <v>livrée</v>
      </c>
    </row>
    <row r="612" spans="1:11" x14ac:dyDescent="0.2">
      <c r="A612" t="s">
        <v>1292</v>
      </c>
      <c r="B612" s="14" t="s">
        <v>186</v>
      </c>
      <c r="C612" s="16">
        <v>5</v>
      </c>
      <c r="D612" s="5">
        <f t="shared" si="72"/>
        <v>9.59</v>
      </c>
      <c r="E612" s="5">
        <f t="shared" si="79"/>
        <v>47.95</v>
      </c>
      <c r="F612" s="6">
        <f t="shared" si="73"/>
        <v>50.587249999999997</v>
      </c>
      <c r="G612" s="5">
        <f t="shared" si="74"/>
        <v>27.7</v>
      </c>
      <c r="H612" t="str">
        <f t="shared" si="75"/>
        <v>H&amp;F</v>
      </c>
      <c r="I612" t="str">
        <f t="shared" si="76"/>
        <v>Alimentaire</v>
      </c>
      <c r="J612" t="str">
        <f t="shared" si="77"/>
        <v>Confiture fraise</v>
      </c>
      <c r="K612" t="str">
        <f t="shared" si="78"/>
        <v>en livraison</v>
      </c>
    </row>
    <row r="613" spans="1:11" x14ac:dyDescent="0.2">
      <c r="A613" t="s">
        <v>1293</v>
      </c>
      <c r="B613" s="14" t="s">
        <v>184</v>
      </c>
      <c r="C613" s="16">
        <v>5</v>
      </c>
      <c r="D613" s="5">
        <f t="shared" si="72"/>
        <v>29.9</v>
      </c>
      <c r="E613" s="5">
        <f t="shared" si="79"/>
        <v>149.5</v>
      </c>
      <c r="F613" s="6">
        <f t="shared" si="73"/>
        <v>179.4</v>
      </c>
      <c r="G613" s="5">
        <f t="shared" si="74"/>
        <v>90.25</v>
      </c>
      <c r="H613" t="str">
        <f t="shared" si="75"/>
        <v>Come’n’go</v>
      </c>
      <c r="I613" t="str">
        <f t="shared" si="76"/>
        <v>Vêtements</v>
      </c>
      <c r="J613" t="str">
        <f t="shared" si="77"/>
        <v>Chemise manche courte</v>
      </c>
      <c r="K613" t="str">
        <f t="shared" si="78"/>
        <v>en traitement</v>
      </c>
    </row>
    <row r="614" spans="1:11" x14ac:dyDescent="0.2">
      <c r="A614" t="s">
        <v>1293</v>
      </c>
      <c r="B614" s="14" t="s">
        <v>131</v>
      </c>
      <c r="C614" s="16">
        <v>4</v>
      </c>
      <c r="D614" s="5">
        <f t="shared" si="72"/>
        <v>20.86</v>
      </c>
      <c r="E614" s="5">
        <f t="shared" si="79"/>
        <v>83.44</v>
      </c>
      <c r="F614" s="6">
        <f t="shared" si="73"/>
        <v>91.784000000000006</v>
      </c>
      <c r="G614" s="5">
        <f t="shared" si="74"/>
        <v>66.52</v>
      </c>
      <c r="H614" t="str">
        <f t="shared" si="75"/>
        <v>La Ruche</v>
      </c>
      <c r="I614" t="str">
        <f t="shared" si="76"/>
        <v>Cosmétique Bio</v>
      </c>
      <c r="J614" t="str">
        <f t="shared" si="77"/>
        <v>Crème hydratant</v>
      </c>
      <c r="K614" t="str">
        <f t="shared" si="78"/>
        <v>en traitement</v>
      </c>
    </row>
    <row r="615" spans="1:11" x14ac:dyDescent="0.2">
      <c r="A615" t="s">
        <v>1293</v>
      </c>
      <c r="B615" s="14" t="s">
        <v>171</v>
      </c>
      <c r="C615" s="16">
        <v>4</v>
      </c>
      <c r="D615" s="5">
        <f t="shared" si="72"/>
        <v>9.2899999999999991</v>
      </c>
      <c r="E615" s="5">
        <f t="shared" si="79"/>
        <v>37.159999999999997</v>
      </c>
      <c r="F615" s="6">
        <f t="shared" si="73"/>
        <v>37.940359999999991</v>
      </c>
      <c r="G615" s="5">
        <f t="shared" si="74"/>
        <v>21.2</v>
      </c>
      <c r="H615" t="str">
        <f t="shared" si="75"/>
        <v>Le couchon</v>
      </c>
      <c r="I615" t="str">
        <f t="shared" si="76"/>
        <v>Charcuterie</v>
      </c>
      <c r="J615" t="str">
        <f t="shared" si="77"/>
        <v>Saucisson aux cèpes</v>
      </c>
      <c r="K615" t="str">
        <f t="shared" si="78"/>
        <v>en traitement</v>
      </c>
    </row>
    <row r="616" spans="1:11" x14ac:dyDescent="0.2">
      <c r="A616" t="s">
        <v>1293</v>
      </c>
      <c r="B616" s="14" t="s">
        <v>150</v>
      </c>
      <c r="C616" s="16">
        <v>5</v>
      </c>
      <c r="D616" s="5">
        <f t="shared" si="72"/>
        <v>59.95</v>
      </c>
      <c r="E616" s="5">
        <f t="shared" si="79"/>
        <v>299.75</v>
      </c>
      <c r="F616" s="6">
        <f t="shared" si="73"/>
        <v>316.23624999999998</v>
      </c>
      <c r="G616" s="5">
        <f t="shared" si="74"/>
        <v>233.2</v>
      </c>
      <c r="H616" t="str">
        <f t="shared" si="75"/>
        <v>Bouquine</v>
      </c>
      <c r="I616" t="str">
        <f t="shared" si="76"/>
        <v>Boisson</v>
      </c>
      <c r="J616" t="str">
        <f t="shared" si="77"/>
        <v>Champagne blanc des blancs</v>
      </c>
      <c r="K616" t="str">
        <f t="shared" si="78"/>
        <v>en traitement</v>
      </c>
    </row>
    <row r="617" spans="1:11" x14ac:dyDescent="0.2">
      <c r="A617" t="s">
        <v>1293</v>
      </c>
      <c r="B617" s="14" t="s">
        <v>151</v>
      </c>
      <c r="C617" s="16">
        <v>2</v>
      </c>
      <c r="D617" s="5">
        <f t="shared" si="72"/>
        <v>54.54</v>
      </c>
      <c r="E617" s="5">
        <f t="shared" si="79"/>
        <v>109.08</v>
      </c>
      <c r="F617" s="6">
        <f t="shared" si="73"/>
        <v>130.89599999999999</v>
      </c>
      <c r="G617" s="5">
        <f t="shared" si="74"/>
        <v>75.28</v>
      </c>
      <c r="H617" t="str">
        <f t="shared" si="75"/>
        <v>La Folie</v>
      </c>
      <c r="I617" t="str">
        <f t="shared" si="76"/>
        <v>Vêtements</v>
      </c>
      <c r="J617" t="str">
        <f t="shared" si="77"/>
        <v>Jupe courte</v>
      </c>
      <c r="K617" t="str">
        <f t="shared" si="78"/>
        <v>en traitement</v>
      </c>
    </row>
    <row r="618" spans="1:11" x14ac:dyDescent="0.2">
      <c r="A618" t="s">
        <v>1294</v>
      </c>
      <c r="B618" s="14" t="s">
        <v>189</v>
      </c>
      <c r="C618" s="16">
        <v>2</v>
      </c>
      <c r="D618" s="5">
        <f t="shared" si="72"/>
        <v>80.03</v>
      </c>
      <c r="E618" s="5">
        <f t="shared" si="79"/>
        <v>160.06</v>
      </c>
      <c r="F618" s="6">
        <f t="shared" si="73"/>
        <v>192.072</v>
      </c>
      <c r="G618" s="5">
        <f t="shared" si="74"/>
        <v>93.52</v>
      </c>
      <c r="H618" t="str">
        <f t="shared" si="75"/>
        <v>La Folie</v>
      </c>
      <c r="I618" t="str">
        <f t="shared" si="76"/>
        <v>Vêtements</v>
      </c>
      <c r="J618" t="str">
        <f t="shared" si="77"/>
        <v>Robe longue</v>
      </c>
      <c r="K618" t="str">
        <f t="shared" si="78"/>
        <v>livrée</v>
      </c>
    </row>
    <row r="619" spans="1:11" x14ac:dyDescent="0.2">
      <c r="A619" t="s">
        <v>1294</v>
      </c>
      <c r="B619" s="14" t="s">
        <v>124</v>
      </c>
      <c r="C619" s="16">
        <v>2</v>
      </c>
      <c r="D619" s="5">
        <f t="shared" si="72"/>
        <v>5.71</v>
      </c>
      <c r="E619" s="5">
        <f t="shared" si="79"/>
        <v>11.42</v>
      </c>
      <c r="F619" s="6">
        <f t="shared" si="73"/>
        <v>12.0481</v>
      </c>
      <c r="G619" s="5">
        <f t="shared" si="74"/>
        <v>8.5</v>
      </c>
      <c r="H619" t="str">
        <f t="shared" si="75"/>
        <v>Champagne Mondom</v>
      </c>
      <c r="I619" t="str">
        <f t="shared" si="76"/>
        <v>Boisson</v>
      </c>
      <c r="J619" t="str">
        <f t="shared" si="77"/>
        <v>Bière blonde IPA</v>
      </c>
      <c r="K619" t="str">
        <f t="shared" si="78"/>
        <v>livrée</v>
      </c>
    </row>
    <row r="620" spans="1:11" x14ac:dyDescent="0.2">
      <c r="A620" t="s">
        <v>1294</v>
      </c>
      <c r="B620" s="14" t="s">
        <v>181</v>
      </c>
      <c r="C620" s="16">
        <v>5</v>
      </c>
      <c r="D620" s="5">
        <f t="shared" si="72"/>
        <v>29.87</v>
      </c>
      <c r="E620" s="5">
        <f t="shared" si="79"/>
        <v>149.35</v>
      </c>
      <c r="F620" s="6">
        <f t="shared" si="73"/>
        <v>179.22</v>
      </c>
      <c r="G620" s="5">
        <f t="shared" si="74"/>
        <v>83.65</v>
      </c>
      <c r="H620" t="str">
        <f t="shared" si="75"/>
        <v>Atelier SMK</v>
      </c>
      <c r="I620" t="str">
        <f t="shared" si="76"/>
        <v xml:space="preserve">Bijoux </v>
      </c>
      <c r="J620" t="str">
        <f t="shared" si="77"/>
        <v>Bracelet</v>
      </c>
      <c r="K620" t="str">
        <f t="shared" si="78"/>
        <v>livrée</v>
      </c>
    </row>
    <row r="621" spans="1:11" x14ac:dyDescent="0.2">
      <c r="A621" t="s">
        <v>1294</v>
      </c>
      <c r="B621" s="14" t="s">
        <v>183</v>
      </c>
      <c r="C621" s="16">
        <v>5</v>
      </c>
      <c r="D621" s="5">
        <f t="shared" si="72"/>
        <v>47.85</v>
      </c>
      <c r="E621" s="5">
        <f t="shared" si="79"/>
        <v>239.25</v>
      </c>
      <c r="F621" s="6">
        <f t="shared" si="73"/>
        <v>252.40875</v>
      </c>
      <c r="G621" s="5">
        <f t="shared" si="74"/>
        <v>159.1</v>
      </c>
      <c r="H621" t="str">
        <f t="shared" si="75"/>
        <v>Le Jardin</v>
      </c>
      <c r="I621" t="str">
        <f t="shared" si="76"/>
        <v>Boisson</v>
      </c>
      <c r="J621" t="str">
        <f t="shared" si="77"/>
        <v>Champagne demi-sec</v>
      </c>
      <c r="K621" t="str">
        <f t="shared" si="78"/>
        <v>livrée</v>
      </c>
    </row>
    <row r="622" spans="1:11" x14ac:dyDescent="0.2">
      <c r="A622" t="s">
        <v>1295</v>
      </c>
      <c r="B622" s="14" t="s">
        <v>246</v>
      </c>
      <c r="C622" s="16">
        <v>2</v>
      </c>
      <c r="D622" s="5">
        <f t="shared" si="72"/>
        <v>6.1</v>
      </c>
      <c r="E622" s="5">
        <f t="shared" si="79"/>
        <v>12.2</v>
      </c>
      <c r="F622" s="6">
        <f t="shared" si="73"/>
        <v>13.42</v>
      </c>
      <c r="G622" s="5">
        <f t="shared" si="74"/>
        <v>8.1999999999999993</v>
      </c>
      <c r="H622" t="str">
        <f t="shared" si="75"/>
        <v>Mains sages</v>
      </c>
      <c r="I622" t="str">
        <f t="shared" si="76"/>
        <v>Cosmétique Bio</v>
      </c>
      <c r="J622" t="str">
        <f t="shared" si="77"/>
        <v>savons au lait d'anesse</v>
      </c>
      <c r="K622" t="str">
        <f t="shared" si="78"/>
        <v>livrée</v>
      </c>
    </row>
    <row r="623" spans="1:11" x14ac:dyDescent="0.2">
      <c r="A623" t="s">
        <v>1295</v>
      </c>
      <c r="B623" s="14" t="s">
        <v>174</v>
      </c>
      <c r="C623" s="16">
        <v>5</v>
      </c>
      <c r="D623" s="5">
        <f t="shared" si="72"/>
        <v>47.14</v>
      </c>
      <c r="E623" s="5">
        <f t="shared" si="79"/>
        <v>235.7</v>
      </c>
      <c r="F623" s="6">
        <f t="shared" si="73"/>
        <v>282.83999999999997</v>
      </c>
      <c r="G623" s="5">
        <f t="shared" si="74"/>
        <v>136.85</v>
      </c>
      <c r="H623" t="str">
        <f t="shared" si="75"/>
        <v>Cuir &amp; co</v>
      </c>
      <c r="I623" t="str">
        <f t="shared" si="76"/>
        <v>Vêtements</v>
      </c>
      <c r="J623" t="str">
        <f t="shared" si="77"/>
        <v>Jeans</v>
      </c>
      <c r="K623" t="str">
        <f t="shared" si="78"/>
        <v>livrée</v>
      </c>
    </row>
    <row r="624" spans="1:11" x14ac:dyDescent="0.2">
      <c r="A624" t="s">
        <v>1295</v>
      </c>
      <c r="B624" s="14" t="s">
        <v>247</v>
      </c>
      <c r="C624" s="16">
        <v>1</v>
      </c>
      <c r="D624" s="5">
        <f t="shared" si="72"/>
        <v>13</v>
      </c>
      <c r="E624" s="5">
        <f t="shared" si="79"/>
        <v>13</v>
      </c>
      <c r="F624" s="6">
        <f t="shared" si="73"/>
        <v>13.715</v>
      </c>
      <c r="G624" s="5">
        <f t="shared" si="74"/>
        <v>10.5</v>
      </c>
      <c r="H624" t="str">
        <f t="shared" si="75"/>
        <v>Chèvres d'Argonnes</v>
      </c>
      <c r="I624" t="str">
        <f t="shared" si="76"/>
        <v>Alimentaire</v>
      </c>
      <c r="J624" t="str">
        <f t="shared" si="77"/>
        <v>tomme chèvre bio</v>
      </c>
      <c r="K624" t="str">
        <f t="shared" si="78"/>
        <v>livrée</v>
      </c>
    </row>
    <row r="625" spans="1:11" x14ac:dyDescent="0.2">
      <c r="A625" t="s">
        <v>1296</v>
      </c>
      <c r="B625" s="14" t="s">
        <v>189</v>
      </c>
      <c r="C625" s="16">
        <v>2</v>
      </c>
      <c r="D625" s="5">
        <f t="shared" si="72"/>
        <v>80.03</v>
      </c>
      <c r="E625" s="5">
        <f t="shared" si="79"/>
        <v>160.06</v>
      </c>
      <c r="F625" s="6">
        <f t="shared" si="73"/>
        <v>192.072</v>
      </c>
      <c r="G625" s="5">
        <f t="shared" si="74"/>
        <v>93.52</v>
      </c>
      <c r="H625" t="str">
        <f t="shared" si="75"/>
        <v>La Folie</v>
      </c>
      <c r="I625" t="str">
        <f t="shared" si="76"/>
        <v>Vêtements</v>
      </c>
      <c r="J625" t="str">
        <f t="shared" si="77"/>
        <v>Robe longue</v>
      </c>
      <c r="K625" t="str">
        <f t="shared" si="78"/>
        <v>annulée</v>
      </c>
    </row>
    <row r="626" spans="1:11" x14ac:dyDescent="0.2">
      <c r="A626" t="s">
        <v>1296</v>
      </c>
      <c r="B626" s="14" t="s">
        <v>181</v>
      </c>
      <c r="C626" s="16">
        <v>4</v>
      </c>
      <c r="D626" s="5">
        <f t="shared" si="72"/>
        <v>29.87</v>
      </c>
      <c r="E626" s="5">
        <f t="shared" si="79"/>
        <v>119.48</v>
      </c>
      <c r="F626" s="6">
        <f t="shared" si="73"/>
        <v>143.376</v>
      </c>
      <c r="G626" s="5">
        <f t="shared" si="74"/>
        <v>66.92</v>
      </c>
      <c r="H626" t="str">
        <f t="shared" si="75"/>
        <v>Atelier SMK</v>
      </c>
      <c r="I626" t="str">
        <f t="shared" si="76"/>
        <v xml:space="preserve">Bijoux </v>
      </c>
      <c r="J626" t="str">
        <f t="shared" si="77"/>
        <v>Bracelet</v>
      </c>
      <c r="K626" t="str">
        <f t="shared" si="78"/>
        <v>annulée</v>
      </c>
    </row>
    <row r="627" spans="1:11" x14ac:dyDescent="0.2">
      <c r="A627" t="s">
        <v>1296</v>
      </c>
      <c r="B627" s="14" t="s">
        <v>146</v>
      </c>
      <c r="C627" s="16">
        <v>1</v>
      </c>
      <c r="D627" s="5">
        <f t="shared" si="72"/>
        <v>6.17</v>
      </c>
      <c r="E627" s="5">
        <f t="shared" si="79"/>
        <v>6.17</v>
      </c>
      <c r="F627" s="6">
        <f t="shared" si="73"/>
        <v>6.5093499999999995</v>
      </c>
      <c r="G627" s="5">
        <f t="shared" si="74"/>
        <v>4.28</v>
      </c>
      <c r="H627" t="str">
        <f t="shared" si="75"/>
        <v>Brasserie TDC</v>
      </c>
      <c r="I627" t="str">
        <f t="shared" si="76"/>
        <v>Boisson</v>
      </c>
      <c r="J627" t="str">
        <f t="shared" si="77"/>
        <v>Bière brune</v>
      </c>
      <c r="K627" t="str">
        <f t="shared" si="78"/>
        <v>annulée</v>
      </c>
    </row>
    <row r="628" spans="1:11" x14ac:dyDescent="0.2">
      <c r="A628" t="s">
        <v>1296</v>
      </c>
      <c r="B628" s="14" t="s">
        <v>191</v>
      </c>
      <c r="C628" s="16">
        <v>3</v>
      </c>
      <c r="D628" s="5">
        <f t="shared" si="72"/>
        <v>32.26</v>
      </c>
      <c r="E628" s="5">
        <f t="shared" si="79"/>
        <v>96.78</v>
      </c>
      <c r="F628" s="6">
        <f t="shared" si="73"/>
        <v>116.136</v>
      </c>
      <c r="G628" s="5">
        <f t="shared" si="74"/>
        <v>54.480000000000004</v>
      </c>
      <c r="H628" t="str">
        <f t="shared" si="75"/>
        <v>La Folie</v>
      </c>
      <c r="I628" t="str">
        <f t="shared" si="76"/>
        <v>Vêtements</v>
      </c>
      <c r="J628" t="str">
        <f t="shared" si="77"/>
        <v>Lot short enfant</v>
      </c>
      <c r="K628" t="str">
        <f t="shared" si="78"/>
        <v>annulée</v>
      </c>
    </row>
    <row r="629" spans="1:11" x14ac:dyDescent="0.2">
      <c r="A629" t="s">
        <v>1297</v>
      </c>
      <c r="B629" s="14" t="s">
        <v>183</v>
      </c>
      <c r="C629" s="16">
        <v>1</v>
      </c>
      <c r="D629" s="5">
        <f t="shared" si="72"/>
        <v>47.85</v>
      </c>
      <c r="E629" s="5">
        <f t="shared" si="79"/>
        <v>47.85</v>
      </c>
      <c r="F629" s="6">
        <f t="shared" si="73"/>
        <v>50.481749999999998</v>
      </c>
      <c r="G629" s="5">
        <f t="shared" si="74"/>
        <v>31.82</v>
      </c>
      <c r="H629" t="str">
        <f t="shared" si="75"/>
        <v>Le Jardin</v>
      </c>
      <c r="I629" t="str">
        <f t="shared" si="76"/>
        <v>Boisson</v>
      </c>
      <c r="J629" t="str">
        <f t="shared" si="77"/>
        <v>Champagne demi-sec</v>
      </c>
      <c r="K629" t="str">
        <f t="shared" si="78"/>
        <v>livrée</v>
      </c>
    </row>
    <row r="630" spans="1:11" x14ac:dyDescent="0.2">
      <c r="A630" t="s">
        <v>1297</v>
      </c>
      <c r="B630" s="14" t="s">
        <v>183</v>
      </c>
      <c r="C630" s="16">
        <v>5</v>
      </c>
      <c r="D630" s="5">
        <f t="shared" si="72"/>
        <v>47.85</v>
      </c>
      <c r="E630" s="5">
        <f t="shared" si="79"/>
        <v>239.25</v>
      </c>
      <c r="F630" s="6">
        <f t="shared" si="73"/>
        <v>252.40875</v>
      </c>
      <c r="G630" s="5">
        <f t="shared" si="74"/>
        <v>159.1</v>
      </c>
      <c r="H630" t="str">
        <f t="shared" si="75"/>
        <v>Le Jardin</v>
      </c>
      <c r="I630" t="str">
        <f t="shared" si="76"/>
        <v>Boisson</v>
      </c>
      <c r="J630" t="str">
        <f t="shared" si="77"/>
        <v>Champagne demi-sec</v>
      </c>
      <c r="K630" t="str">
        <f t="shared" si="78"/>
        <v>livrée</v>
      </c>
    </row>
    <row r="631" spans="1:11" x14ac:dyDescent="0.2">
      <c r="A631" t="s">
        <v>1297</v>
      </c>
      <c r="B631" s="14" t="s">
        <v>256</v>
      </c>
      <c r="C631" s="16">
        <v>3</v>
      </c>
      <c r="D631" s="5">
        <f t="shared" si="72"/>
        <v>26.86</v>
      </c>
      <c r="E631" s="5">
        <f t="shared" si="79"/>
        <v>80.58</v>
      </c>
      <c r="F631" s="6">
        <f t="shared" si="73"/>
        <v>85.011899999999997</v>
      </c>
      <c r="G631" s="5">
        <f t="shared" si="74"/>
        <v>55.5</v>
      </c>
      <c r="H631" t="str">
        <f t="shared" si="75"/>
        <v>Ferme Mad'In</v>
      </c>
      <c r="I631" t="str">
        <f t="shared" si="76"/>
        <v>Alimentaire</v>
      </c>
      <c r="J631" t="str">
        <f t="shared" si="77"/>
        <v>fromage chèvre frais 1kg</v>
      </c>
      <c r="K631" t="str">
        <f t="shared" si="78"/>
        <v>livrée</v>
      </c>
    </row>
    <row r="632" spans="1:11" x14ac:dyDescent="0.2">
      <c r="A632" t="s">
        <v>1297</v>
      </c>
      <c r="B632" s="14" t="s">
        <v>180</v>
      </c>
      <c r="C632" s="16">
        <v>1</v>
      </c>
      <c r="D632" s="5">
        <f t="shared" si="72"/>
        <v>6.96</v>
      </c>
      <c r="E632" s="5">
        <f t="shared" si="79"/>
        <v>6.96</v>
      </c>
      <c r="F632" s="6">
        <f t="shared" si="73"/>
        <v>7.3427999999999995</v>
      </c>
      <c r="G632" s="5">
        <f t="shared" si="74"/>
        <v>4.5</v>
      </c>
      <c r="H632" t="str">
        <f t="shared" si="75"/>
        <v>Le Jardin</v>
      </c>
      <c r="I632" t="str">
        <f t="shared" si="76"/>
        <v>Alimentaire</v>
      </c>
      <c r="J632" t="str">
        <f t="shared" si="77"/>
        <v>Miel de montagne</v>
      </c>
      <c r="K632" t="str">
        <f t="shared" si="78"/>
        <v>livrée</v>
      </c>
    </row>
    <row r="633" spans="1:11" x14ac:dyDescent="0.2">
      <c r="A633" t="s">
        <v>1298</v>
      </c>
      <c r="B633" s="14" t="s">
        <v>186</v>
      </c>
      <c r="C633" s="16">
        <v>1</v>
      </c>
      <c r="D633" s="5">
        <f t="shared" si="72"/>
        <v>9.59</v>
      </c>
      <c r="E633" s="5">
        <f t="shared" si="79"/>
        <v>9.59</v>
      </c>
      <c r="F633" s="6">
        <f t="shared" si="73"/>
        <v>10.11745</v>
      </c>
      <c r="G633" s="5">
        <f t="shared" si="74"/>
        <v>5.54</v>
      </c>
      <c r="H633" t="str">
        <f t="shared" si="75"/>
        <v>H&amp;F</v>
      </c>
      <c r="I633" t="str">
        <f t="shared" si="76"/>
        <v>Alimentaire</v>
      </c>
      <c r="J633" t="str">
        <f t="shared" si="77"/>
        <v>Confiture fraise</v>
      </c>
      <c r="K633" t="str">
        <f t="shared" si="78"/>
        <v>en livraison</v>
      </c>
    </row>
    <row r="634" spans="1:11" x14ac:dyDescent="0.2">
      <c r="A634" t="s">
        <v>1298</v>
      </c>
      <c r="B634" s="14" t="s">
        <v>125</v>
      </c>
      <c r="C634" s="16">
        <v>5</v>
      </c>
      <c r="D634" s="5">
        <f t="shared" si="72"/>
        <v>5.19</v>
      </c>
      <c r="E634" s="5">
        <f t="shared" si="79"/>
        <v>25.950000000000003</v>
      </c>
      <c r="F634" s="6">
        <f t="shared" si="73"/>
        <v>27.37725</v>
      </c>
      <c r="G634" s="5">
        <f t="shared" si="74"/>
        <v>22.85</v>
      </c>
      <c r="H634" t="str">
        <f t="shared" si="75"/>
        <v>Champagne Fred et fils</v>
      </c>
      <c r="I634" t="str">
        <f t="shared" si="76"/>
        <v>Boisson</v>
      </c>
      <c r="J634" t="str">
        <f t="shared" si="77"/>
        <v>Bière blanche</v>
      </c>
      <c r="K634" t="str">
        <f t="shared" si="78"/>
        <v>en livraison</v>
      </c>
    </row>
    <row r="635" spans="1:11" x14ac:dyDescent="0.2">
      <c r="A635" t="s">
        <v>1298</v>
      </c>
      <c r="B635" s="14" t="s">
        <v>160</v>
      </c>
      <c r="C635" s="16">
        <v>2</v>
      </c>
      <c r="D635" s="5">
        <f t="shared" si="72"/>
        <v>32.72</v>
      </c>
      <c r="E635" s="5">
        <f t="shared" si="79"/>
        <v>65.44</v>
      </c>
      <c r="F635" s="6">
        <f t="shared" si="73"/>
        <v>78.527999999999992</v>
      </c>
      <c r="G635" s="5">
        <f t="shared" si="74"/>
        <v>58.14</v>
      </c>
      <c r="H635" t="str">
        <f t="shared" si="75"/>
        <v xml:space="preserve">Rose artisan </v>
      </c>
      <c r="I635" t="str">
        <f t="shared" si="76"/>
        <v xml:space="preserve">Bijoux </v>
      </c>
      <c r="J635" t="str">
        <f t="shared" si="77"/>
        <v xml:space="preserve">Anneau </v>
      </c>
      <c r="K635" t="str">
        <f t="shared" si="78"/>
        <v>en livraison</v>
      </c>
    </row>
    <row r="636" spans="1:11" x14ac:dyDescent="0.2">
      <c r="A636" t="s">
        <v>1298</v>
      </c>
      <c r="B636" s="14" t="s">
        <v>262</v>
      </c>
      <c r="C636" s="16">
        <v>5</v>
      </c>
      <c r="D636" s="5">
        <f t="shared" si="72"/>
        <v>21</v>
      </c>
      <c r="E636" s="5">
        <f t="shared" si="79"/>
        <v>105</v>
      </c>
      <c r="F636" s="6">
        <f t="shared" si="73"/>
        <v>115.50000000000001</v>
      </c>
      <c r="G636" s="5">
        <f t="shared" si="74"/>
        <v>82.5</v>
      </c>
      <c r="H636" t="str">
        <f t="shared" si="75"/>
        <v>Mains sages</v>
      </c>
      <c r="I636" t="str">
        <f t="shared" si="76"/>
        <v>Cosmétique Bio</v>
      </c>
      <c r="J636" t="str">
        <f t="shared" si="77"/>
        <v>crème visage lait de chèvre</v>
      </c>
      <c r="K636" t="str">
        <f t="shared" si="78"/>
        <v>en livraison</v>
      </c>
    </row>
    <row r="637" spans="1:11" x14ac:dyDescent="0.2">
      <c r="A637" t="s">
        <v>1298</v>
      </c>
      <c r="B637" s="14" t="s">
        <v>245</v>
      </c>
      <c r="C637" s="16">
        <v>4</v>
      </c>
      <c r="D637" s="5">
        <f t="shared" si="72"/>
        <v>4.7</v>
      </c>
      <c r="E637" s="5">
        <f t="shared" si="79"/>
        <v>18.8</v>
      </c>
      <c r="F637" s="6">
        <f t="shared" si="73"/>
        <v>19.834</v>
      </c>
      <c r="G637" s="5">
        <f t="shared" si="74"/>
        <v>15.2</v>
      </c>
      <c r="H637" t="str">
        <f t="shared" si="75"/>
        <v>Beloy</v>
      </c>
      <c r="I637" t="str">
        <f t="shared" si="76"/>
        <v>Alimentaire</v>
      </c>
      <c r="J637" t="str">
        <f t="shared" si="77"/>
        <v>jus pomme 1l</v>
      </c>
      <c r="K637" t="str">
        <f t="shared" si="78"/>
        <v>en livraison</v>
      </c>
    </row>
    <row r="638" spans="1:11" x14ac:dyDescent="0.2">
      <c r="A638" t="s">
        <v>1299</v>
      </c>
      <c r="B638" s="14" t="s">
        <v>258</v>
      </c>
      <c r="C638" s="16">
        <v>1</v>
      </c>
      <c r="D638" s="5">
        <f t="shared" si="72"/>
        <v>22.3</v>
      </c>
      <c r="E638" s="5">
        <f t="shared" si="79"/>
        <v>22.3</v>
      </c>
      <c r="F638" s="6">
        <f t="shared" si="73"/>
        <v>26.76</v>
      </c>
      <c r="G638" s="5">
        <f t="shared" si="74"/>
        <v>15.8</v>
      </c>
      <c r="H638" t="str">
        <f t="shared" si="75"/>
        <v>Vino Degust</v>
      </c>
      <c r="I638" t="str">
        <f t="shared" si="76"/>
        <v>décoration</v>
      </c>
      <c r="J638" t="str">
        <f t="shared" si="77"/>
        <v>verres champagne x6</v>
      </c>
      <c r="K638" t="str">
        <f t="shared" si="78"/>
        <v>annulée</v>
      </c>
    </row>
    <row r="639" spans="1:11" x14ac:dyDescent="0.2">
      <c r="A639" t="s">
        <v>1299</v>
      </c>
      <c r="B639" s="14" t="s">
        <v>179</v>
      </c>
      <c r="C639" s="16">
        <v>4</v>
      </c>
      <c r="D639" s="5">
        <f t="shared" si="72"/>
        <v>4.47</v>
      </c>
      <c r="E639" s="5">
        <f t="shared" si="79"/>
        <v>17.88</v>
      </c>
      <c r="F639" s="6">
        <f t="shared" si="73"/>
        <v>18.255479999999999</v>
      </c>
      <c r="G639" s="5">
        <f t="shared" si="74"/>
        <v>12.16</v>
      </c>
      <c r="H639" t="str">
        <f t="shared" si="75"/>
        <v>Ferme La Casè</v>
      </c>
      <c r="I639" t="str">
        <f t="shared" si="76"/>
        <v>Charcuterie</v>
      </c>
      <c r="J639" t="str">
        <f t="shared" si="77"/>
        <v>Saucisson aux cèpes</v>
      </c>
      <c r="K639" t="str">
        <f t="shared" si="78"/>
        <v>annulée</v>
      </c>
    </row>
    <row r="640" spans="1:11" x14ac:dyDescent="0.2">
      <c r="A640" t="s">
        <v>1299</v>
      </c>
      <c r="B640" s="14" t="s">
        <v>182</v>
      </c>
      <c r="C640" s="16">
        <v>3</v>
      </c>
      <c r="D640" s="5">
        <f t="shared" si="72"/>
        <v>4.25</v>
      </c>
      <c r="E640" s="5">
        <f t="shared" si="79"/>
        <v>12.75</v>
      </c>
      <c r="F640" s="6">
        <f t="shared" si="73"/>
        <v>13.45125</v>
      </c>
      <c r="G640" s="5">
        <f t="shared" si="74"/>
        <v>9.5400000000000009</v>
      </c>
      <c r="H640" t="str">
        <f t="shared" si="75"/>
        <v>Ferme La Casè</v>
      </c>
      <c r="I640" t="str">
        <f t="shared" si="76"/>
        <v>Boisson</v>
      </c>
      <c r="J640" t="str">
        <f t="shared" si="77"/>
        <v>Bière aromatisée</v>
      </c>
      <c r="K640" t="str">
        <f t="shared" si="78"/>
        <v>annulée</v>
      </c>
    </row>
    <row r="641" spans="1:11" x14ac:dyDescent="0.2">
      <c r="A641" t="s">
        <v>1299</v>
      </c>
      <c r="B641" s="14" t="s">
        <v>264</v>
      </c>
      <c r="C641" s="16">
        <v>4</v>
      </c>
      <c r="D641" s="5">
        <f t="shared" si="72"/>
        <v>17.8</v>
      </c>
      <c r="E641" s="5">
        <f t="shared" si="79"/>
        <v>71.2</v>
      </c>
      <c r="F641" s="6">
        <f t="shared" si="73"/>
        <v>75.116</v>
      </c>
      <c r="G641" s="5">
        <f t="shared" si="74"/>
        <v>60.8</v>
      </c>
      <c r="H641" t="str">
        <f t="shared" si="75"/>
        <v>Ferme Mad'In</v>
      </c>
      <c r="I641" t="str">
        <f t="shared" si="76"/>
        <v>Alimentaire</v>
      </c>
      <c r="J641" t="str">
        <f t="shared" si="77"/>
        <v>bûches chèvres 3x</v>
      </c>
      <c r="K641" t="str">
        <f t="shared" si="78"/>
        <v>annulée</v>
      </c>
    </row>
    <row r="642" spans="1:11" x14ac:dyDescent="0.2">
      <c r="A642" t="s">
        <v>1299</v>
      </c>
      <c r="B642" s="14" t="s">
        <v>164</v>
      </c>
      <c r="C642" s="16">
        <v>5</v>
      </c>
      <c r="D642" s="5">
        <f t="shared" ref="D642:D705" si="80">VLOOKUP($B642,Produits,4,FALSE)</f>
        <v>7.86</v>
      </c>
      <c r="E642" s="5">
        <f t="shared" si="79"/>
        <v>39.300000000000004</v>
      </c>
      <c r="F642" s="6">
        <f t="shared" ref="F642:F705" si="81">E642*(1+VLOOKUP(VLOOKUP($B642,Produits,3,FALSE),TVAs,2,FALSE))</f>
        <v>40.125300000000003</v>
      </c>
      <c r="G642" s="5">
        <f t="shared" ref="G642:G705" si="82">VLOOKUP($B642,Produits,7,FALSE)*C642</f>
        <v>26.099999999999998</v>
      </c>
      <c r="H642" t="str">
        <f t="shared" ref="H642:H705" si="83">VLOOKUP($B642,Produits,2,FALSE)</f>
        <v>Ferme Verim</v>
      </c>
      <c r="I642" t="str">
        <f t="shared" ref="I642:I705" si="84">VLOOKUP($B642,Produits,3,FALSE)</f>
        <v>Charcuterie</v>
      </c>
      <c r="J642" t="str">
        <f t="shared" ref="J642:J705" si="85">VLOOKUP($B642,Produits,5,FALSE)</f>
        <v>Saucisson sanglier</v>
      </c>
      <c r="K642" t="str">
        <f t="shared" ref="K642:K705" si="86">VLOOKUP($A642,Commandes,4,FALSE)</f>
        <v>annulée</v>
      </c>
    </row>
    <row r="643" spans="1:11" x14ac:dyDescent="0.2">
      <c r="A643" t="s">
        <v>1300</v>
      </c>
      <c r="B643" s="14" t="s">
        <v>159</v>
      </c>
      <c r="C643" s="16">
        <v>1</v>
      </c>
      <c r="D643" s="5">
        <f t="shared" si="80"/>
        <v>4.63</v>
      </c>
      <c r="E643" s="5">
        <f t="shared" ref="E643:E706" si="87">D643*C643</f>
        <v>4.63</v>
      </c>
      <c r="F643" s="6">
        <f t="shared" si="81"/>
        <v>4.8846499999999997</v>
      </c>
      <c r="G643" s="5">
        <f t="shared" si="82"/>
        <v>3.61</v>
      </c>
      <c r="H643" t="str">
        <f t="shared" si="83"/>
        <v>Champagne Mondom</v>
      </c>
      <c r="I643" t="str">
        <f t="shared" si="84"/>
        <v>Boisson</v>
      </c>
      <c r="J643" t="str">
        <f t="shared" si="85"/>
        <v>Bière aromatisée</v>
      </c>
      <c r="K643" t="str">
        <f t="shared" si="86"/>
        <v>livrée</v>
      </c>
    </row>
    <row r="644" spans="1:11" x14ac:dyDescent="0.2">
      <c r="A644" t="s">
        <v>1300</v>
      </c>
      <c r="B644" s="14" t="s">
        <v>159</v>
      </c>
      <c r="C644" s="16">
        <v>1</v>
      </c>
      <c r="D644" s="5">
        <f t="shared" si="80"/>
        <v>4.63</v>
      </c>
      <c r="E644" s="5">
        <f t="shared" si="87"/>
        <v>4.63</v>
      </c>
      <c r="F644" s="6">
        <f t="shared" si="81"/>
        <v>4.8846499999999997</v>
      </c>
      <c r="G644" s="5">
        <f t="shared" si="82"/>
        <v>3.61</v>
      </c>
      <c r="H644" t="str">
        <f t="shared" si="83"/>
        <v>Champagne Mondom</v>
      </c>
      <c r="I644" t="str">
        <f t="shared" si="84"/>
        <v>Boisson</v>
      </c>
      <c r="J644" t="str">
        <f t="shared" si="85"/>
        <v>Bière aromatisée</v>
      </c>
      <c r="K644" t="str">
        <f t="shared" si="86"/>
        <v>livrée</v>
      </c>
    </row>
    <row r="645" spans="1:11" x14ac:dyDescent="0.2">
      <c r="A645" t="s">
        <v>1300</v>
      </c>
      <c r="B645" s="14" t="s">
        <v>140</v>
      </c>
      <c r="C645" s="16">
        <v>2</v>
      </c>
      <c r="D645" s="5">
        <f t="shared" si="80"/>
        <v>45.04</v>
      </c>
      <c r="E645" s="5">
        <f t="shared" si="87"/>
        <v>90.08</v>
      </c>
      <c r="F645" s="6">
        <f t="shared" si="81"/>
        <v>95.034399999999991</v>
      </c>
      <c r="G645" s="5">
        <f t="shared" si="82"/>
        <v>60.18</v>
      </c>
      <c r="H645" t="str">
        <f t="shared" si="83"/>
        <v>Champagne Mondom</v>
      </c>
      <c r="I645" t="str">
        <f t="shared" si="84"/>
        <v>Boisson</v>
      </c>
      <c r="J645" t="str">
        <f t="shared" si="85"/>
        <v>Marc de champagne</v>
      </c>
      <c r="K645" t="str">
        <f t="shared" si="86"/>
        <v>livrée</v>
      </c>
    </row>
    <row r="646" spans="1:11" x14ac:dyDescent="0.2">
      <c r="A646" t="s">
        <v>1300</v>
      </c>
      <c r="B646" s="14" t="s">
        <v>244</v>
      </c>
      <c r="C646" s="16">
        <v>3</v>
      </c>
      <c r="D646" s="5">
        <f t="shared" si="80"/>
        <v>2.7</v>
      </c>
      <c r="E646" s="5">
        <f t="shared" si="87"/>
        <v>8.1000000000000014</v>
      </c>
      <c r="F646" s="6">
        <f t="shared" si="81"/>
        <v>8.5455000000000005</v>
      </c>
      <c r="G646" s="5">
        <f t="shared" si="82"/>
        <v>5.6999999999999993</v>
      </c>
      <c r="H646" t="str">
        <f t="shared" si="83"/>
        <v>Secret nature</v>
      </c>
      <c r="I646" t="str">
        <f t="shared" si="84"/>
        <v>Alimentaire</v>
      </c>
      <c r="J646" t="str">
        <f t="shared" si="85"/>
        <v>pain de campagne</v>
      </c>
      <c r="K646" t="str">
        <f t="shared" si="86"/>
        <v>livrée</v>
      </c>
    </row>
    <row r="647" spans="1:11" x14ac:dyDescent="0.2">
      <c r="A647" t="s">
        <v>1301</v>
      </c>
      <c r="B647" s="14" t="s">
        <v>183</v>
      </c>
      <c r="C647" s="16">
        <v>3</v>
      </c>
      <c r="D647" s="5">
        <f t="shared" si="80"/>
        <v>47.85</v>
      </c>
      <c r="E647" s="5">
        <f t="shared" si="87"/>
        <v>143.55000000000001</v>
      </c>
      <c r="F647" s="6">
        <f t="shared" si="81"/>
        <v>151.44525000000002</v>
      </c>
      <c r="G647" s="5">
        <f t="shared" si="82"/>
        <v>95.460000000000008</v>
      </c>
      <c r="H647" t="str">
        <f t="shared" si="83"/>
        <v>Le Jardin</v>
      </c>
      <c r="I647" t="str">
        <f t="shared" si="84"/>
        <v>Boisson</v>
      </c>
      <c r="J647" t="str">
        <f t="shared" si="85"/>
        <v>Champagne demi-sec</v>
      </c>
      <c r="K647" t="str">
        <f t="shared" si="86"/>
        <v>livrée</v>
      </c>
    </row>
    <row r="648" spans="1:11" x14ac:dyDescent="0.2">
      <c r="A648" t="s">
        <v>1301</v>
      </c>
      <c r="B648" s="14" t="s">
        <v>253</v>
      </c>
      <c r="C648" s="16">
        <v>2</v>
      </c>
      <c r="D648" s="5">
        <f t="shared" si="80"/>
        <v>7.87</v>
      </c>
      <c r="E648" s="5">
        <f t="shared" si="87"/>
        <v>15.74</v>
      </c>
      <c r="F648" s="6">
        <f t="shared" si="81"/>
        <v>16.605699999999999</v>
      </c>
      <c r="G648" s="5">
        <f t="shared" si="82"/>
        <v>12.7</v>
      </c>
      <c r="H648" t="str">
        <f t="shared" si="83"/>
        <v>Beloy</v>
      </c>
      <c r="I648" t="str">
        <f t="shared" si="84"/>
        <v>Alimentaire</v>
      </c>
      <c r="J648" t="str">
        <f t="shared" si="85"/>
        <v>jus pomme 33cl x 6</v>
      </c>
      <c r="K648" t="str">
        <f t="shared" si="86"/>
        <v>livrée</v>
      </c>
    </row>
    <row r="649" spans="1:11" x14ac:dyDescent="0.2">
      <c r="A649" t="s">
        <v>1302</v>
      </c>
      <c r="B649" s="14" t="s">
        <v>137</v>
      </c>
      <c r="C649" s="16">
        <v>1</v>
      </c>
      <c r="D649" s="5">
        <f t="shared" si="80"/>
        <v>53.04</v>
      </c>
      <c r="E649" s="5">
        <f t="shared" si="87"/>
        <v>53.04</v>
      </c>
      <c r="F649" s="6">
        <f t="shared" si="81"/>
        <v>63.647999999999996</v>
      </c>
      <c r="G649" s="5">
        <f t="shared" si="82"/>
        <v>30.79</v>
      </c>
      <c r="H649" t="str">
        <f t="shared" si="83"/>
        <v>La Folie</v>
      </c>
      <c r="I649" t="str">
        <f t="shared" si="84"/>
        <v>Vêtements</v>
      </c>
      <c r="J649" t="str">
        <f t="shared" si="85"/>
        <v>Jupe longue</v>
      </c>
      <c r="K649" t="str">
        <f t="shared" si="86"/>
        <v>livrée</v>
      </c>
    </row>
    <row r="650" spans="1:11" x14ac:dyDescent="0.2">
      <c r="A650" t="s">
        <v>1302</v>
      </c>
      <c r="B650" s="14" t="s">
        <v>256</v>
      </c>
      <c r="C650" s="16">
        <v>1</v>
      </c>
      <c r="D650" s="5">
        <f t="shared" si="80"/>
        <v>26.86</v>
      </c>
      <c r="E650" s="5">
        <f t="shared" si="87"/>
        <v>26.86</v>
      </c>
      <c r="F650" s="6">
        <f t="shared" si="81"/>
        <v>28.337299999999999</v>
      </c>
      <c r="G650" s="5">
        <f t="shared" si="82"/>
        <v>18.5</v>
      </c>
      <c r="H650" t="str">
        <f t="shared" si="83"/>
        <v>Ferme Mad'In</v>
      </c>
      <c r="I650" t="str">
        <f t="shared" si="84"/>
        <v>Alimentaire</v>
      </c>
      <c r="J650" t="str">
        <f t="shared" si="85"/>
        <v>fromage chèvre frais 1kg</v>
      </c>
      <c r="K650" t="str">
        <f t="shared" si="86"/>
        <v>livrée</v>
      </c>
    </row>
    <row r="651" spans="1:11" x14ac:dyDescent="0.2">
      <c r="A651" t="s">
        <v>1302</v>
      </c>
      <c r="B651" s="14" t="s">
        <v>155</v>
      </c>
      <c r="C651" s="16">
        <v>2</v>
      </c>
      <c r="D651" s="5">
        <f t="shared" si="80"/>
        <v>44.74</v>
      </c>
      <c r="E651" s="5">
        <f t="shared" si="87"/>
        <v>89.48</v>
      </c>
      <c r="F651" s="6">
        <f t="shared" si="81"/>
        <v>107.376</v>
      </c>
      <c r="G651" s="5">
        <f t="shared" si="82"/>
        <v>49.78</v>
      </c>
      <c r="H651" t="str">
        <f t="shared" si="83"/>
        <v>La Folie</v>
      </c>
      <c r="I651" t="str">
        <f t="shared" si="84"/>
        <v>Vêtements</v>
      </c>
      <c r="J651" t="str">
        <f t="shared" si="85"/>
        <v xml:space="preserve">Bermuda </v>
      </c>
      <c r="K651" t="str">
        <f t="shared" si="86"/>
        <v>livrée</v>
      </c>
    </row>
    <row r="652" spans="1:11" x14ac:dyDescent="0.2">
      <c r="A652" t="s">
        <v>1302</v>
      </c>
      <c r="B652" s="14" t="s">
        <v>137</v>
      </c>
      <c r="C652" s="16">
        <v>5</v>
      </c>
      <c r="D652" s="5">
        <f t="shared" si="80"/>
        <v>53.04</v>
      </c>
      <c r="E652" s="5">
        <f t="shared" si="87"/>
        <v>265.2</v>
      </c>
      <c r="F652" s="6">
        <f t="shared" si="81"/>
        <v>318.23999999999995</v>
      </c>
      <c r="G652" s="5">
        <f t="shared" si="82"/>
        <v>153.94999999999999</v>
      </c>
      <c r="H652" t="str">
        <f t="shared" si="83"/>
        <v>La Folie</v>
      </c>
      <c r="I652" t="str">
        <f t="shared" si="84"/>
        <v>Vêtements</v>
      </c>
      <c r="J652" t="str">
        <f t="shared" si="85"/>
        <v>Jupe longue</v>
      </c>
      <c r="K652" t="str">
        <f t="shared" si="86"/>
        <v>livrée</v>
      </c>
    </row>
    <row r="653" spans="1:11" x14ac:dyDescent="0.2">
      <c r="A653" t="s">
        <v>1302</v>
      </c>
      <c r="B653" s="14" t="s">
        <v>167</v>
      </c>
      <c r="C653" s="16">
        <v>5</v>
      </c>
      <c r="D653" s="5">
        <f t="shared" si="80"/>
        <v>28.15</v>
      </c>
      <c r="E653" s="5">
        <f t="shared" si="87"/>
        <v>140.75</v>
      </c>
      <c r="F653" s="6">
        <f t="shared" si="81"/>
        <v>168.9</v>
      </c>
      <c r="G653" s="5">
        <f t="shared" si="82"/>
        <v>121.25</v>
      </c>
      <c r="H653" t="str">
        <f t="shared" si="83"/>
        <v>Come’n’go</v>
      </c>
      <c r="I653" t="str">
        <f t="shared" si="84"/>
        <v>Vêtements</v>
      </c>
      <c r="J653" t="str">
        <f t="shared" si="85"/>
        <v>Short enfant</v>
      </c>
      <c r="K653" t="str">
        <f t="shared" si="86"/>
        <v>livrée</v>
      </c>
    </row>
    <row r="654" spans="1:11" x14ac:dyDescent="0.2">
      <c r="A654" t="s">
        <v>1303</v>
      </c>
      <c r="B654" s="14" t="s">
        <v>157</v>
      </c>
      <c r="C654" s="16">
        <v>1</v>
      </c>
      <c r="D654" s="5">
        <f t="shared" si="80"/>
        <v>5.32</v>
      </c>
      <c r="E654" s="5">
        <f t="shared" si="87"/>
        <v>5.32</v>
      </c>
      <c r="F654" s="6">
        <f t="shared" si="81"/>
        <v>5.6125999999999996</v>
      </c>
      <c r="G654" s="5">
        <f t="shared" si="82"/>
        <v>3.46</v>
      </c>
      <c r="H654" t="str">
        <f t="shared" si="83"/>
        <v>Champagne Fred et fils</v>
      </c>
      <c r="I654" t="str">
        <f t="shared" si="84"/>
        <v>Boisson</v>
      </c>
      <c r="J654" t="str">
        <f t="shared" si="85"/>
        <v>Bière blonde</v>
      </c>
      <c r="K654" t="str">
        <f t="shared" si="86"/>
        <v>en traitement</v>
      </c>
    </row>
    <row r="655" spans="1:11" x14ac:dyDescent="0.2">
      <c r="A655" t="s">
        <v>1303</v>
      </c>
      <c r="B655" s="14" t="s">
        <v>265</v>
      </c>
      <c r="C655" s="16">
        <v>5</v>
      </c>
      <c r="D655" s="5">
        <f t="shared" si="80"/>
        <v>39.799999999999997</v>
      </c>
      <c r="E655" s="5">
        <f t="shared" si="87"/>
        <v>199</v>
      </c>
      <c r="F655" s="6">
        <f t="shared" si="81"/>
        <v>203.17899999999997</v>
      </c>
      <c r="G655" s="5">
        <f t="shared" si="82"/>
        <v>162.5</v>
      </c>
      <c r="H655" t="str">
        <f t="shared" si="83"/>
        <v>Id &amp; Pat</v>
      </c>
      <c r="I655" t="str">
        <f t="shared" si="84"/>
        <v>Charcuterie</v>
      </c>
      <c r="J655" t="str">
        <f t="shared" si="85"/>
        <v>paté en croûte aux olives 1kg</v>
      </c>
      <c r="K655" t="str">
        <f t="shared" si="86"/>
        <v>en traitement</v>
      </c>
    </row>
    <row r="656" spans="1:11" x14ac:dyDescent="0.2">
      <c r="A656" t="s">
        <v>1304</v>
      </c>
      <c r="B656" s="14" t="s">
        <v>140</v>
      </c>
      <c r="C656" s="16">
        <v>1</v>
      </c>
      <c r="D656" s="5">
        <f t="shared" si="80"/>
        <v>45.04</v>
      </c>
      <c r="E656" s="5">
        <f t="shared" si="87"/>
        <v>45.04</v>
      </c>
      <c r="F656" s="6">
        <f t="shared" si="81"/>
        <v>47.517199999999995</v>
      </c>
      <c r="G656" s="5">
        <f t="shared" si="82"/>
        <v>30.09</v>
      </c>
      <c r="H656" t="str">
        <f t="shared" si="83"/>
        <v>Champagne Mondom</v>
      </c>
      <c r="I656" t="str">
        <f t="shared" si="84"/>
        <v>Boisson</v>
      </c>
      <c r="J656" t="str">
        <f t="shared" si="85"/>
        <v>Marc de champagne</v>
      </c>
      <c r="K656" t="str">
        <f t="shared" si="86"/>
        <v>en livraison</v>
      </c>
    </row>
    <row r="657" spans="1:11" x14ac:dyDescent="0.2">
      <c r="A657" t="s">
        <v>1305</v>
      </c>
      <c r="B657" s="14" t="s">
        <v>193</v>
      </c>
      <c r="C657" s="16">
        <v>3</v>
      </c>
      <c r="D657" s="5">
        <f t="shared" si="80"/>
        <v>27.99</v>
      </c>
      <c r="E657" s="5">
        <f t="shared" si="87"/>
        <v>83.97</v>
      </c>
      <c r="F657" s="6">
        <f t="shared" si="81"/>
        <v>100.764</v>
      </c>
      <c r="G657" s="5">
        <f t="shared" si="82"/>
        <v>68.91</v>
      </c>
      <c r="H657" t="str">
        <f t="shared" si="83"/>
        <v>Galice</v>
      </c>
      <c r="I657" t="str">
        <f t="shared" si="84"/>
        <v>Vêtements</v>
      </c>
      <c r="J657" t="str">
        <f t="shared" si="85"/>
        <v>Tongue</v>
      </c>
      <c r="K657" t="str">
        <f t="shared" si="86"/>
        <v>annulée</v>
      </c>
    </row>
    <row r="658" spans="1:11" x14ac:dyDescent="0.2">
      <c r="A658" t="s">
        <v>1305</v>
      </c>
      <c r="B658" s="14" t="s">
        <v>263</v>
      </c>
      <c r="C658" s="16">
        <v>1</v>
      </c>
      <c r="D658" s="5">
        <f t="shared" si="80"/>
        <v>25</v>
      </c>
      <c r="E658" s="5">
        <f t="shared" si="87"/>
        <v>25</v>
      </c>
      <c r="F658" s="6">
        <f t="shared" si="81"/>
        <v>26.375</v>
      </c>
      <c r="G658" s="5">
        <f t="shared" si="82"/>
        <v>22.5</v>
      </c>
      <c r="H658" t="str">
        <f t="shared" si="83"/>
        <v>Chèvres d'Argonnes</v>
      </c>
      <c r="I658" t="str">
        <f t="shared" si="84"/>
        <v>Alimentaire</v>
      </c>
      <c r="J658" t="str">
        <f t="shared" si="85"/>
        <v>Yaourt chèvre 1kg</v>
      </c>
      <c r="K658" t="str">
        <f t="shared" si="86"/>
        <v>annulée</v>
      </c>
    </row>
    <row r="659" spans="1:11" x14ac:dyDescent="0.2">
      <c r="A659" t="s">
        <v>1305</v>
      </c>
      <c r="B659" s="14" t="s">
        <v>173</v>
      </c>
      <c r="C659" s="16">
        <v>5</v>
      </c>
      <c r="D659" s="5">
        <f t="shared" si="80"/>
        <v>34.25</v>
      </c>
      <c r="E659" s="5">
        <f t="shared" si="87"/>
        <v>171.25</v>
      </c>
      <c r="F659" s="6">
        <f t="shared" si="81"/>
        <v>205.5</v>
      </c>
      <c r="G659" s="5">
        <f t="shared" si="82"/>
        <v>116.95</v>
      </c>
      <c r="H659" t="str">
        <f t="shared" si="83"/>
        <v>Friperie</v>
      </c>
      <c r="I659" t="str">
        <f t="shared" si="84"/>
        <v>Vêtements</v>
      </c>
      <c r="J659" t="str">
        <f t="shared" si="85"/>
        <v>Jupe longue</v>
      </c>
      <c r="K659" t="str">
        <f t="shared" si="86"/>
        <v>annulée</v>
      </c>
    </row>
    <row r="660" spans="1:11" x14ac:dyDescent="0.2">
      <c r="A660" t="s">
        <v>1306</v>
      </c>
      <c r="B660" s="14" t="s">
        <v>176</v>
      </c>
      <c r="C660" s="16">
        <v>4</v>
      </c>
      <c r="D660" s="5">
        <f t="shared" si="80"/>
        <v>3.54</v>
      </c>
      <c r="E660" s="5">
        <f t="shared" si="87"/>
        <v>14.16</v>
      </c>
      <c r="F660" s="6">
        <f t="shared" si="81"/>
        <v>14.938799999999999</v>
      </c>
      <c r="G660" s="5">
        <f t="shared" si="82"/>
        <v>8.48</v>
      </c>
      <c r="H660" t="str">
        <f t="shared" si="83"/>
        <v>Ferme La Casè</v>
      </c>
      <c r="I660" t="str">
        <f t="shared" si="84"/>
        <v>Boisson</v>
      </c>
      <c r="J660" t="str">
        <f t="shared" si="85"/>
        <v>Bière ambrée</v>
      </c>
      <c r="K660" t="str">
        <f t="shared" si="86"/>
        <v>annulée</v>
      </c>
    </row>
    <row r="661" spans="1:11" x14ac:dyDescent="0.2">
      <c r="A661" t="s">
        <v>1306</v>
      </c>
      <c r="B661" s="14" t="s">
        <v>157</v>
      </c>
      <c r="C661" s="16">
        <v>5</v>
      </c>
      <c r="D661" s="5">
        <f t="shared" si="80"/>
        <v>5.32</v>
      </c>
      <c r="E661" s="5">
        <f t="shared" si="87"/>
        <v>26.6</v>
      </c>
      <c r="F661" s="6">
        <f t="shared" si="81"/>
        <v>28.062999999999999</v>
      </c>
      <c r="G661" s="5">
        <f t="shared" si="82"/>
        <v>17.3</v>
      </c>
      <c r="H661" t="str">
        <f t="shared" si="83"/>
        <v>Champagne Fred et fils</v>
      </c>
      <c r="I661" t="str">
        <f t="shared" si="84"/>
        <v>Boisson</v>
      </c>
      <c r="J661" t="str">
        <f t="shared" si="85"/>
        <v>Bière blonde</v>
      </c>
      <c r="K661" t="str">
        <f t="shared" si="86"/>
        <v>annulée</v>
      </c>
    </row>
    <row r="662" spans="1:11" x14ac:dyDescent="0.2">
      <c r="A662" t="s">
        <v>1306</v>
      </c>
      <c r="B662" s="14" t="s">
        <v>123</v>
      </c>
      <c r="C662" s="16">
        <v>1</v>
      </c>
      <c r="D662" s="5">
        <f t="shared" si="80"/>
        <v>29.35</v>
      </c>
      <c r="E662" s="5">
        <f t="shared" si="87"/>
        <v>29.35</v>
      </c>
      <c r="F662" s="6">
        <f t="shared" si="81"/>
        <v>30.96425</v>
      </c>
      <c r="G662" s="5">
        <f t="shared" si="82"/>
        <v>17.600000000000001</v>
      </c>
      <c r="H662" t="str">
        <f t="shared" si="83"/>
        <v>Le couchon</v>
      </c>
      <c r="I662" t="str">
        <f t="shared" si="84"/>
        <v>Alimentaire</v>
      </c>
      <c r="J662" t="str">
        <f t="shared" si="85"/>
        <v>Panier légumes</v>
      </c>
      <c r="K662" t="str">
        <f t="shared" si="86"/>
        <v>annulée</v>
      </c>
    </row>
    <row r="663" spans="1:11" x14ac:dyDescent="0.2">
      <c r="A663" t="s">
        <v>1307</v>
      </c>
      <c r="B663" s="14" t="s">
        <v>184</v>
      </c>
      <c r="C663" s="16">
        <v>2</v>
      </c>
      <c r="D663" s="5">
        <f t="shared" si="80"/>
        <v>29.9</v>
      </c>
      <c r="E663" s="5">
        <f t="shared" si="87"/>
        <v>59.8</v>
      </c>
      <c r="F663" s="6">
        <f t="shared" si="81"/>
        <v>71.759999999999991</v>
      </c>
      <c r="G663" s="5">
        <f t="shared" si="82"/>
        <v>36.1</v>
      </c>
      <c r="H663" t="str">
        <f t="shared" si="83"/>
        <v>Come’n’go</v>
      </c>
      <c r="I663" t="str">
        <f t="shared" si="84"/>
        <v>Vêtements</v>
      </c>
      <c r="J663" t="str">
        <f t="shared" si="85"/>
        <v>Chemise manche courte</v>
      </c>
      <c r="K663" t="str">
        <f t="shared" si="86"/>
        <v>en livraison</v>
      </c>
    </row>
    <row r="664" spans="1:11" x14ac:dyDescent="0.2">
      <c r="A664" t="s">
        <v>1308</v>
      </c>
      <c r="B664" s="14" t="s">
        <v>147</v>
      </c>
      <c r="C664" s="16">
        <v>4</v>
      </c>
      <c r="D664" s="5">
        <f t="shared" si="80"/>
        <v>31.1</v>
      </c>
      <c r="E664" s="5">
        <f t="shared" si="87"/>
        <v>124.4</v>
      </c>
      <c r="F664" s="6">
        <f t="shared" si="81"/>
        <v>149.28</v>
      </c>
      <c r="G664" s="5">
        <f t="shared" si="82"/>
        <v>104.96</v>
      </c>
      <c r="H664" t="str">
        <f t="shared" si="83"/>
        <v>Galice</v>
      </c>
      <c r="I664" t="str">
        <f t="shared" si="84"/>
        <v>Vêtements</v>
      </c>
      <c r="J664" t="str">
        <f t="shared" si="85"/>
        <v>Chemise manche longue</v>
      </c>
      <c r="K664" t="str">
        <f t="shared" si="86"/>
        <v>en traitement</v>
      </c>
    </row>
    <row r="665" spans="1:11" x14ac:dyDescent="0.2">
      <c r="A665" t="s">
        <v>1308</v>
      </c>
      <c r="B665" s="14" t="s">
        <v>253</v>
      </c>
      <c r="C665" s="16">
        <v>3</v>
      </c>
      <c r="D665" s="5">
        <f t="shared" si="80"/>
        <v>7.87</v>
      </c>
      <c r="E665" s="5">
        <f t="shared" si="87"/>
        <v>23.61</v>
      </c>
      <c r="F665" s="6">
        <f t="shared" si="81"/>
        <v>24.908549999999998</v>
      </c>
      <c r="G665" s="5">
        <f t="shared" si="82"/>
        <v>19.049999999999997</v>
      </c>
      <c r="H665" t="str">
        <f t="shared" si="83"/>
        <v>Beloy</v>
      </c>
      <c r="I665" t="str">
        <f t="shared" si="84"/>
        <v>Alimentaire</v>
      </c>
      <c r="J665" t="str">
        <f t="shared" si="85"/>
        <v>jus pomme 33cl x 6</v>
      </c>
      <c r="K665" t="str">
        <f t="shared" si="86"/>
        <v>en traitement</v>
      </c>
    </row>
    <row r="666" spans="1:11" x14ac:dyDescent="0.2">
      <c r="A666" t="s">
        <v>1308</v>
      </c>
      <c r="B666" s="14" t="s">
        <v>165</v>
      </c>
      <c r="C666" s="16">
        <v>4</v>
      </c>
      <c r="D666" s="5">
        <f t="shared" si="80"/>
        <v>8.33</v>
      </c>
      <c r="E666" s="5">
        <f t="shared" si="87"/>
        <v>33.32</v>
      </c>
      <c r="F666" s="6">
        <f t="shared" si="81"/>
        <v>35.1526</v>
      </c>
      <c r="G666" s="5">
        <f t="shared" si="82"/>
        <v>26.96</v>
      </c>
      <c r="H666" t="str">
        <f t="shared" si="83"/>
        <v>Le Jardin</v>
      </c>
      <c r="I666" t="str">
        <f t="shared" si="84"/>
        <v>Alimentaire</v>
      </c>
      <c r="J666" t="str">
        <f t="shared" si="85"/>
        <v>Miel de montagne</v>
      </c>
      <c r="K666" t="str">
        <f t="shared" si="86"/>
        <v>en traitement</v>
      </c>
    </row>
    <row r="667" spans="1:11" x14ac:dyDescent="0.2">
      <c r="A667" t="s">
        <v>1309</v>
      </c>
      <c r="B667" s="14" t="s">
        <v>185</v>
      </c>
      <c r="C667" s="16">
        <v>3</v>
      </c>
      <c r="D667" s="5">
        <f t="shared" si="80"/>
        <v>8.84</v>
      </c>
      <c r="E667" s="5">
        <f t="shared" si="87"/>
        <v>26.52</v>
      </c>
      <c r="F667" s="6">
        <f t="shared" si="81"/>
        <v>27.978599999999997</v>
      </c>
      <c r="G667" s="5">
        <f t="shared" si="82"/>
        <v>16.14</v>
      </c>
      <c r="H667" t="str">
        <f t="shared" si="83"/>
        <v>Miellerie</v>
      </c>
      <c r="I667" t="str">
        <f t="shared" si="84"/>
        <v>Alimentaire</v>
      </c>
      <c r="J667" t="str">
        <f t="shared" si="85"/>
        <v>Miel de montagne</v>
      </c>
      <c r="K667" t="str">
        <f t="shared" si="86"/>
        <v>en livraison</v>
      </c>
    </row>
    <row r="668" spans="1:11" x14ac:dyDescent="0.2">
      <c r="A668" t="s">
        <v>1310</v>
      </c>
      <c r="B668" s="14" t="s">
        <v>257</v>
      </c>
      <c r="C668" s="16">
        <v>4</v>
      </c>
      <c r="D668" s="5">
        <f t="shared" si="80"/>
        <v>5</v>
      </c>
      <c r="E668" s="5">
        <f t="shared" si="87"/>
        <v>20</v>
      </c>
      <c r="F668" s="6">
        <f t="shared" si="81"/>
        <v>21.099999999999998</v>
      </c>
      <c r="G668" s="5">
        <f t="shared" si="82"/>
        <v>18</v>
      </c>
      <c r="H668" t="str">
        <f t="shared" si="83"/>
        <v>Id &amp; Pat</v>
      </c>
      <c r="I668" t="str">
        <f t="shared" si="84"/>
        <v>Alimentaire</v>
      </c>
      <c r="J668" t="str">
        <f t="shared" si="85"/>
        <v>confiture pomme 250gr</v>
      </c>
      <c r="K668" t="str">
        <f t="shared" si="86"/>
        <v>en livraison</v>
      </c>
    </row>
    <row r="669" spans="1:11" x14ac:dyDescent="0.2">
      <c r="A669" t="s">
        <v>1310</v>
      </c>
      <c r="B669" s="14" t="s">
        <v>243</v>
      </c>
      <c r="C669" s="16">
        <v>2</v>
      </c>
      <c r="D669" s="5">
        <f t="shared" si="80"/>
        <v>12.5</v>
      </c>
      <c r="E669" s="5">
        <f t="shared" si="87"/>
        <v>25</v>
      </c>
      <c r="F669" s="6">
        <f t="shared" si="81"/>
        <v>25.524999999999999</v>
      </c>
      <c r="G669" s="5">
        <f t="shared" si="82"/>
        <v>11.8</v>
      </c>
      <c r="H669" t="str">
        <f t="shared" si="83"/>
        <v>A pas de canard</v>
      </c>
      <c r="I669" t="str">
        <f t="shared" si="84"/>
        <v>Charcuterie</v>
      </c>
      <c r="J669" t="str">
        <f t="shared" si="85"/>
        <v>Maigret canard sec</v>
      </c>
      <c r="K669" t="str">
        <f t="shared" si="86"/>
        <v>en livraison</v>
      </c>
    </row>
    <row r="670" spans="1:11" x14ac:dyDescent="0.2">
      <c r="A670" t="s">
        <v>1310</v>
      </c>
      <c r="B670" s="14" t="s">
        <v>182</v>
      </c>
      <c r="C670" s="16">
        <v>2</v>
      </c>
      <c r="D670" s="5">
        <f t="shared" si="80"/>
        <v>4.25</v>
      </c>
      <c r="E670" s="5">
        <f t="shared" si="87"/>
        <v>8.5</v>
      </c>
      <c r="F670" s="6">
        <f t="shared" si="81"/>
        <v>8.9674999999999994</v>
      </c>
      <c r="G670" s="5">
        <f t="shared" si="82"/>
        <v>6.36</v>
      </c>
      <c r="H670" t="str">
        <f t="shared" si="83"/>
        <v>Ferme La Casè</v>
      </c>
      <c r="I670" t="str">
        <f t="shared" si="84"/>
        <v>Boisson</v>
      </c>
      <c r="J670" t="str">
        <f t="shared" si="85"/>
        <v>Bière aromatisée</v>
      </c>
      <c r="K670" t="str">
        <f t="shared" si="86"/>
        <v>en livraison</v>
      </c>
    </row>
    <row r="671" spans="1:11" x14ac:dyDescent="0.2">
      <c r="A671" t="s">
        <v>1311</v>
      </c>
      <c r="B671" s="14" t="s">
        <v>183</v>
      </c>
      <c r="C671" s="16">
        <v>5</v>
      </c>
      <c r="D671" s="5">
        <f t="shared" si="80"/>
        <v>47.85</v>
      </c>
      <c r="E671" s="5">
        <f t="shared" si="87"/>
        <v>239.25</v>
      </c>
      <c r="F671" s="6">
        <f t="shared" si="81"/>
        <v>252.40875</v>
      </c>
      <c r="G671" s="5">
        <f t="shared" si="82"/>
        <v>159.1</v>
      </c>
      <c r="H671" t="str">
        <f t="shared" si="83"/>
        <v>Le Jardin</v>
      </c>
      <c r="I671" t="str">
        <f t="shared" si="84"/>
        <v>Boisson</v>
      </c>
      <c r="J671" t="str">
        <f t="shared" si="85"/>
        <v>Champagne demi-sec</v>
      </c>
      <c r="K671" t="str">
        <f t="shared" si="86"/>
        <v>annulée</v>
      </c>
    </row>
    <row r="672" spans="1:11" x14ac:dyDescent="0.2">
      <c r="A672" t="s">
        <v>1311</v>
      </c>
      <c r="B672" s="14" t="s">
        <v>161</v>
      </c>
      <c r="C672" s="16">
        <v>2</v>
      </c>
      <c r="D672" s="5">
        <f t="shared" si="80"/>
        <v>33.71</v>
      </c>
      <c r="E672" s="5">
        <f t="shared" si="87"/>
        <v>67.42</v>
      </c>
      <c r="F672" s="6">
        <f t="shared" si="81"/>
        <v>80.903999999999996</v>
      </c>
      <c r="G672" s="5">
        <f t="shared" si="82"/>
        <v>44.32</v>
      </c>
      <c r="H672" t="str">
        <f t="shared" si="83"/>
        <v>La Folie</v>
      </c>
      <c r="I672" t="str">
        <f t="shared" si="84"/>
        <v>Vêtements</v>
      </c>
      <c r="J672" t="str">
        <f t="shared" si="85"/>
        <v>Lot t-shirt enfant</v>
      </c>
      <c r="K672" t="str">
        <f t="shared" si="86"/>
        <v>annulée</v>
      </c>
    </row>
    <row r="673" spans="1:11" x14ac:dyDescent="0.2">
      <c r="A673" t="s">
        <v>1311</v>
      </c>
      <c r="B673" s="14" t="s">
        <v>194</v>
      </c>
      <c r="C673" s="16">
        <v>4</v>
      </c>
      <c r="D673" s="5">
        <f t="shared" si="80"/>
        <v>112.39</v>
      </c>
      <c r="E673" s="5">
        <f t="shared" si="87"/>
        <v>449.56</v>
      </c>
      <c r="F673" s="6">
        <f t="shared" si="81"/>
        <v>539.47199999999998</v>
      </c>
      <c r="G673" s="5">
        <f t="shared" si="82"/>
        <v>374.84</v>
      </c>
      <c r="H673" t="str">
        <f t="shared" si="83"/>
        <v>Come’n’go</v>
      </c>
      <c r="I673" t="str">
        <f t="shared" si="84"/>
        <v>Vêtements</v>
      </c>
      <c r="J673" t="str">
        <f t="shared" si="85"/>
        <v xml:space="preserve">Manteau </v>
      </c>
      <c r="K673" t="str">
        <f t="shared" si="86"/>
        <v>annulée</v>
      </c>
    </row>
    <row r="674" spans="1:11" x14ac:dyDescent="0.2">
      <c r="A674" t="s">
        <v>1311</v>
      </c>
      <c r="B674" s="14" t="s">
        <v>125</v>
      </c>
      <c r="C674" s="16">
        <v>4</v>
      </c>
      <c r="D674" s="5">
        <f t="shared" si="80"/>
        <v>5.19</v>
      </c>
      <c r="E674" s="5">
        <f t="shared" si="87"/>
        <v>20.76</v>
      </c>
      <c r="F674" s="6">
        <f t="shared" si="81"/>
        <v>21.901800000000001</v>
      </c>
      <c r="G674" s="5">
        <f t="shared" si="82"/>
        <v>18.28</v>
      </c>
      <c r="H674" t="str">
        <f t="shared" si="83"/>
        <v>Champagne Fred et fils</v>
      </c>
      <c r="I674" t="str">
        <f t="shared" si="84"/>
        <v>Boisson</v>
      </c>
      <c r="J674" t="str">
        <f t="shared" si="85"/>
        <v>Bière blanche</v>
      </c>
      <c r="K674" t="str">
        <f t="shared" si="86"/>
        <v>annulée</v>
      </c>
    </row>
    <row r="675" spans="1:11" x14ac:dyDescent="0.2">
      <c r="A675" t="s">
        <v>1311</v>
      </c>
      <c r="B675" s="14" t="s">
        <v>157</v>
      </c>
      <c r="C675" s="16">
        <v>5</v>
      </c>
      <c r="D675" s="5">
        <f t="shared" si="80"/>
        <v>5.32</v>
      </c>
      <c r="E675" s="5">
        <f t="shared" si="87"/>
        <v>26.6</v>
      </c>
      <c r="F675" s="6">
        <f t="shared" si="81"/>
        <v>28.062999999999999</v>
      </c>
      <c r="G675" s="5">
        <f t="shared" si="82"/>
        <v>17.3</v>
      </c>
      <c r="H675" t="str">
        <f t="shared" si="83"/>
        <v>Champagne Fred et fils</v>
      </c>
      <c r="I675" t="str">
        <f t="shared" si="84"/>
        <v>Boisson</v>
      </c>
      <c r="J675" t="str">
        <f t="shared" si="85"/>
        <v>Bière blonde</v>
      </c>
      <c r="K675" t="str">
        <f t="shared" si="86"/>
        <v>annulée</v>
      </c>
    </row>
    <row r="676" spans="1:11" x14ac:dyDescent="0.2">
      <c r="A676" t="s">
        <v>1312</v>
      </c>
      <c r="B676" s="14" t="s">
        <v>194</v>
      </c>
      <c r="C676" s="16">
        <v>1</v>
      </c>
      <c r="D676" s="5">
        <f t="shared" si="80"/>
        <v>112.39</v>
      </c>
      <c r="E676" s="5">
        <f t="shared" si="87"/>
        <v>112.39</v>
      </c>
      <c r="F676" s="6">
        <f t="shared" si="81"/>
        <v>134.86799999999999</v>
      </c>
      <c r="G676" s="5">
        <f t="shared" si="82"/>
        <v>93.71</v>
      </c>
      <c r="H676" t="str">
        <f t="shared" si="83"/>
        <v>Come’n’go</v>
      </c>
      <c r="I676" t="str">
        <f t="shared" si="84"/>
        <v>Vêtements</v>
      </c>
      <c r="J676" t="str">
        <f t="shared" si="85"/>
        <v xml:space="preserve">Manteau </v>
      </c>
      <c r="K676" t="str">
        <f t="shared" si="86"/>
        <v>en traitement</v>
      </c>
    </row>
    <row r="677" spans="1:11" x14ac:dyDescent="0.2">
      <c r="A677" t="s">
        <v>1312</v>
      </c>
      <c r="B677" s="14" t="s">
        <v>246</v>
      </c>
      <c r="C677" s="16">
        <v>5</v>
      </c>
      <c r="D677" s="5">
        <f t="shared" si="80"/>
        <v>6.1</v>
      </c>
      <c r="E677" s="5">
        <f t="shared" si="87"/>
        <v>30.5</v>
      </c>
      <c r="F677" s="6">
        <f t="shared" si="81"/>
        <v>33.550000000000004</v>
      </c>
      <c r="G677" s="5">
        <f t="shared" si="82"/>
        <v>20.5</v>
      </c>
      <c r="H677" t="str">
        <f t="shared" si="83"/>
        <v>Mains sages</v>
      </c>
      <c r="I677" t="str">
        <f t="shared" si="84"/>
        <v>Cosmétique Bio</v>
      </c>
      <c r="J677" t="str">
        <f t="shared" si="85"/>
        <v>savons au lait d'anesse</v>
      </c>
      <c r="K677" t="str">
        <f t="shared" si="86"/>
        <v>en traitement</v>
      </c>
    </row>
    <row r="678" spans="1:11" x14ac:dyDescent="0.2">
      <c r="A678" t="s">
        <v>1312</v>
      </c>
      <c r="B678" s="14" t="s">
        <v>132</v>
      </c>
      <c r="C678" s="16">
        <v>1</v>
      </c>
      <c r="D678" s="5">
        <f t="shared" si="80"/>
        <v>41.31</v>
      </c>
      <c r="E678" s="5">
        <f t="shared" si="87"/>
        <v>41.31</v>
      </c>
      <c r="F678" s="6">
        <f t="shared" si="81"/>
        <v>49.572000000000003</v>
      </c>
      <c r="G678" s="5">
        <f t="shared" si="82"/>
        <v>22.96</v>
      </c>
      <c r="H678" t="str">
        <f t="shared" si="83"/>
        <v>Ferme La Casè</v>
      </c>
      <c r="I678" t="str">
        <f t="shared" si="84"/>
        <v xml:space="preserve">Bijoux </v>
      </c>
      <c r="J678" t="str">
        <f t="shared" si="85"/>
        <v>Bracelet</v>
      </c>
      <c r="K678" t="str">
        <f t="shared" si="86"/>
        <v>en traitement</v>
      </c>
    </row>
    <row r="679" spans="1:11" x14ac:dyDescent="0.2">
      <c r="A679" t="s">
        <v>1312</v>
      </c>
      <c r="B679" s="14" t="s">
        <v>264</v>
      </c>
      <c r="C679" s="16">
        <v>3</v>
      </c>
      <c r="D679" s="5">
        <f t="shared" si="80"/>
        <v>17.8</v>
      </c>
      <c r="E679" s="5">
        <f t="shared" si="87"/>
        <v>53.400000000000006</v>
      </c>
      <c r="F679" s="6">
        <f t="shared" si="81"/>
        <v>56.337000000000003</v>
      </c>
      <c r="G679" s="5">
        <f t="shared" si="82"/>
        <v>45.599999999999994</v>
      </c>
      <c r="H679" t="str">
        <f t="shared" si="83"/>
        <v>Ferme Mad'In</v>
      </c>
      <c r="I679" t="str">
        <f t="shared" si="84"/>
        <v>Alimentaire</v>
      </c>
      <c r="J679" t="str">
        <f t="shared" si="85"/>
        <v>bûches chèvres 3x</v>
      </c>
      <c r="K679" t="str">
        <f t="shared" si="86"/>
        <v>en traitement</v>
      </c>
    </row>
    <row r="680" spans="1:11" x14ac:dyDescent="0.2">
      <c r="A680" t="s">
        <v>1313</v>
      </c>
      <c r="B680" s="14" t="s">
        <v>262</v>
      </c>
      <c r="C680" s="16">
        <v>3</v>
      </c>
      <c r="D680" s="5">
        <f t="shared" si="80"/>
        <v>21</v>
      </c>
      <c r="E680" s="5">
        <f t="shared" si="87"/>
        <v>63</v>
      </c>
      <c r="F680" s="6">
        <f t="shared" si="81"/>
        <v>69.300000000000011</v>
      </c>
      <c r="G680" s="5">
        <f t="shared" si="82"/>
        <v>49.5</v>
      </c>
      <c r="H680" t="str">
        <f t="shared" si="83"/>
        <v>Mains sages</v>
      </c>
      <c r="I680" t="str">
        <f t="shared" si="84"/>
        <v>Cosmétique Bio</v>
      </c>
      <c r="J680" t="str">
        <f t="shared" si="85"/>
        <v>crème visage lait de chèvre</v>
      </c>
      <c r="K680" t="str">
        <f t="shared" si="86"/>
        <v>en livraison</v>
      </c>
    </row>
    <row r="681" spans="1:11" x14ac:dyDescent="0.2">
      <c r="A681" t="s">
        <v>1313</v>
      </c>
      <c r="B681" s="14" t="s">
        <v>256</v>
      </c>
      <c r="C681" s="16">
        <v>1</v>
      </c>
      <c r="D681" s="5">
        <f t="shared" si="80"/>
        <v>26.86</v>
      </c>
      <c r="E681" s="5">
        <f t="shared" si="87"/>
        <v>26.86</v>
      </c>
      <c r="F681" s="6">
        <f t="shared" si="81"/>
        <v>28.337299999999999</v>
      </c>
      <c r="G681" s="5">
        <f t="shared" si="82"/>
        <v>18.5</v>
      </c>
      <c r="H681" t="str">
        <f t="shared" si="83"/>
        <v>Ferme Mad'In</v>
      </c>
      <c r="I681" t="str">
        <f t="shared" si="84"/>
        <v>Alimentaire</v>
      </c>
      <c r="J681" t="str">
        <f t="shared" si="85"/>
        <v>fromage chèvre frais 1kg</v>
      </c>
      <c r="K681" t="str">
        <f t="shared" si="86"/>
        <v>en livraison</v>
      </c>
    </row>
    <row r="682" spans="1:11" x14ac:dyDescent="0.2">
      <c r="A682" t="s">
        <v>1313</v>
      </c>
      <c r="B682" s="14" t="s">
        <v>144</v>
      </c>
      <c r="C682" s="16">
        <v>5</v>
      </c>
      <c r="D682" s="5">
        <f t="shared" si="80"/>
        <v>24.85</v>
      </c>
      <c r="E682" s="5">
        <f t="shared" si="87"/>
        <v>124.25</v>
      </c>
      <c r="F682" s="6">
        <f t="shared" si="81"/>
        <v>149.1</v>
      </c>
      <c r="G682" s="5">
        <f t="shared" si="82"/>
        <v>112.6</v>
      </c>
      <c r="H682" t="str">
        <f t="shared" si="83"/>
        <v>Tango</v>
      </c>
      <c r="I682" t="str">
        <f t="shared" si="84"/>
        <v>Vêtements</v>
      </c>
      <c r="J682" t="str">
        <f t="shared" si="85"/>
        <v>Short enfant</v>
      </c>
      <c r="K682" t="str">
        <f t="shared" si="86"/>
        <v>en livraison</v>
      </c>
    </row>
    <row r="683" spans="1:11" x14ac:dyDescent="0.2">
      <c r="A683" t="s">
        <v>1313</v>
      </c>
      <c r="B683" s="14" t="s">
        <v>260</v>
      </c>
      <c r="C683" s="16">
        <v>4</v>
      </c>
      <c r="D683" s="5">
        <f t="shared" si="80"/>
        <v>5</v>
      </c>
      <c r="E683" s="5">
        <f t="shared" si="87"/>
        <v>20</v>
      </c>
      <c r="F683" s="6">
        <f t="shared" si="81"/>
        <v>21.099999999999998</v>
      </c>
      <c r="G683" s="5">
        <f t="shared" si="82"/>
        <v>17.2</v>
      </c>
      <c r="H683" t="str">
        <f t="shared" si="83"/>
        <v>Secret nature</v>
      </c>
      <c r="I683" t="str">
        <f t="shared" si="84"/>
        <v>Alimentaire</v>
      </c>
      <c r="J683" t="str">
        <f t="shared" si="85"/>
        <v>pain surprise</v>
      </c>
      <c r="K683" t="str">
        <f t="shared" si="86"/>
        <v>en livraison</v>
      </c>
    </row>
    <row r="684" spans="1:11" x14ac:dyDescent="0.2">
      <c r="A684" t="s">
        <v>1314</v>
      </c>
      <c r="B684" s="14" t="s">
        <v>158</v>
      </c>
      <c r="C684" s="16">
        <v>4</v>
      </c>
      <c r="D684" s="5">
        <f t="shared" si="80"/>
        <v>51.77</v>
      </c>
      <c r="E684" s="5">
        <f t="shared" si="87"/>
        <v>207.08</v>
      </c>
      <c r="F684" s="6">
        <f t="shared" si="81"/>
        <v>248.49600000000001</v>
      </c>
      <c r="G684" s="5">
        <f t="shared" si="82"/>
        <v>165.52</v>
      </c>
      <c r="H684" t="str">
        <f t="shared" si="83"/>
        <v>Galice</v>
      </c>
      <c r="I684" t="str">
        <f t="shared" si="84"/>
        <v>Vêtements</v>
      </c>
      <c r="J684" t="str">
        <f t="shared" si="85"/>
        <v>Chemise manche longue</v>
      </c>
      <c r="K684" t="str">
        <f t="shared" si="86"/>
        <v>en traitement</v>
      </c>
    </row>
    <row r="685" spans="1:11" x14ac:dyDescent="0.2">
      <c r="A685" t="s">
        <v>1315</v>
      </c>
      <c r="B685" s="14" t="s">
        <v>177</v>
      </c>
      <c r="C685" s="16">
        <v>1</v>
      </c>
      <c r="D685" s="5">
        <f t="shared" si="80"/>
        <v>30.49</v>
      </c>
      <c r="E685" s="5">
        <f t="shared" si="87"/>
        <v>30.49</v>
      </c>
      <c r="F685" s="6">
        <f t="shared" si="81"/>
        <v>36.587999999999994</v>
      </c>
      <c r="G685" s="5">
        <f t="shared" si="82"/>
        <v>21.66</v>
      </c>
      <c r="H685" t="str">
        <f t="shared" si="83"/>
        <v>Ferme La Casè</v>
      </c>
      <c r="I685" t="str">
        <f t="shared" si="84"/>
        <v xml:space="preserve">Bijoux </v>
      </c>
      <c r="J685" t="str">
        <f t="shared" si="85"/>
        <v xml:space="preserve">Anneau </v>
      </c>
      <c r="K685" t="str">
        <f t="shared" si="86"/>
        <v>annulée</v>
      </c>
    </row>
    <row r="686" spans="1:11" x14ac:dyDescent="0.2">
      <c r="A686" t="s">
        <v>1315</v>
      </c>
      <c r="B686" s="14" t="s">
        <v>176</v>
      </c>
      <c r="C686" s="16">
        <v>5</v>
      </c>
      <c r="D686" s="5">
        <f t="shared" si="80"/>
        <v>3.54</v>
      </c>
      <c r="E686" s="5">
        <f t="shared" si="87"/>
        <v>17.7</v>
      </c>
      <c r="F686" s="6">
        <f t="shared" si="81"/>
        <v>18.673499999999997</v>
      </c>
      <c r="G686" s="5">
        <f t="shared" si="82"/>
        <v>10.600000000000001</v>
      </c>
      <c r="H686" t="str">
        <f t="shared" si="83"/>
        <v>Ferme La Casè</v>
      </c>
      <c r="I686" t="str">
        <f t="shared" si="84"/>
        <v>Boisson</v>
      </c>
      <c r="J686" t="str">
        <f t="shared" si="85"/>
        <v>Bière ambrée</v>
      </c>
      <c r="K686" t="str">
        <f t="shared" si="86"/>
        <v>annulée</v>
      </c>
    </row>
    <row r="687" spans="1:11" x14ac:dyDescent="0.2">
      <c r="A687" t="s">
        <v>1315</v>
      </c>
      <c r="B687" s="14" t="s">
        <v>131</v>
      </c>
      <c r="C687" s="16">
        <v>4</v>
      </c>
      <c r="D687" s="5">
        <f t="shared" si="80"/>
        <v>20.86</v>
      </c>
      <c r="E687" s="5">
        <f t="shared" si="87"/>
        <v>83.44</v>
      </c>
      <c r="F687" s="6">
        <f t="shared" si="81"/>
        <v>91.784000000000006</v>
      </c>
      <c r="G687" s="5">
        <f t="shared" si="82"/>
        <v>66.52</v>
      </c>
      <c r="H687" t="str">
        <f t="shared" si="83"/>
        <v>La Ruche</v>
      </c>
      <c r="I687" t="str">
        <f t="shared" si="84"/>
        <v>Cosmétique Bio</v>
      </c>
      <c r="J687" t="str">
        <f t="shared" si="85"/>
        <v>Crème hydratant</v>
      </c>
      <c r="K687" t="str">
        <f t="shared" si="86"/>
        <v>annulée</v>
      </c>
    </row>
    <row r="688" spans="1:11" x14ac:dyDescent="0.2">
      <c r="A688" t="s">
        <v>1316</v>
      </c>
      <c r="B688" s="14" t="s">
        <v>194</v>
      </c>
      <c r="C688" s="16">
        <v>5</v>
      </c>
      <c r="D688" s="5">
        <f t="shared" si="80"/>
        <v>112.39</v>
      </c>
      <c r="E688" s="5">
        <f t="shared" si="87"/>
        <v>561.95000000000005</v>
      </c>
      <c r="F688" s="6">
        <f t="shared" si="81"/>
        <v>674.34</v>
      </c>
      <c r="G688" s="5">
        <f t="shared" si="82"/>
        <v>468.54999999999995</v>
      </c>
      <c r="H688" t="str">
        <f t="shared" si="83"/>
        <v>Come’n’go</v>
      </c>
      <c r="I688" t="str">
        <f t="shared" si="84"/>
        <v>Vêtements</v>
      </c>
      <c r="J688" t="str">
        <f t="shared" si="85"/>
        <v xml:space="preserve">Manteau </v>
      </c>
      <c r="K688" t="str">
        <f t="shared" si="86"/>
        <v>livrée</v>
      </c>
    </row>
    <row r="689" spans="1:11" x14ac:dyDescent="0.2">
      <c r="A689" t="s">
        <v>1316</v>
      </c>
      <c r="B689" s="14" t="s">
        <v>161</v>
      </c>
      <c r="C689" s="16">
        <v>2</v>
      </c>
      <c r="D689" s="5">
        <f t="shared" si="80"/>
        <v>33.71</v>
      </c>
      <c r="E689" s="5">
        <f t="shared" si="87"/>
        <v>67.42</v>
      </c>
      <c r="F689" s="6">
        <f t="shared" si="81"/>
        <v>80.903999999999996</v>
      </c>
      <c r="G689" s="5">
        <f t="shared" si="82"/>
        <v>44.32</v>
      </c>
      <c r="H689" t="str">
        <f t="shared" si="83"/>
        <v>La Folie</v>
      </c>
      <c r="I689" t="str">
        <f t="shared" si="84"/>
        <v>Vêtements</v>
      </c>
      <c r="J689" t="str">
        <f t="shared" si="85"/>
        <v>Lot t-shirt enfant</v>
      </c>
      <c r="K689" t="str">
        <f t="shared" si="86"/>
        <v>livrée</v>
      </c>
    </row>
    <row r="690" spans="1:11" x14ac:dyDescent="0.2">
      <c r="A690" t="s">
        <v>1317</v>
      </c>
      <c r="B690" s="14" t="s">
        <v>123</v>
      </c>
      <c r="C690" s="16">
        <v>4</v>
      </c>
      <c r="D690" s="5">
        <f t="shared" si="80"/>
        <v>29.35</v>
      </c>
      <c r="E690" s="5">
        <f t="shared" si="87"/>
        <v>117.4</v>
      </c>
      <c r="F690" s="6">
        <f t="shared" si="81"/>
        <v>123.857</v>
      </c>
      <c r="G690" s="5">
        <f t="shared" si="82"/>
        <v>70.400000000000006</v>
      </c>
      <c r="H690" t="str">
        <f t="shared" si="83"/>
        <v>Le couchon</v>
      </c>
      <c r="I690" t="str">
        <f t="shared" si="84"/>
        <v>Alimentaire</v>
      </c>
      <c r="J690" t="str">
        <f t="shared" si="85"/>
        <v>Panier légumes</v>
      </c>
      <c r="K690" t="str">
        <f t="shared" si="86"/>
        <v>livrée</v>
      </c>
    </row>
    <row r="691" spans="1:11" x14ac:dyDescent="0.2">
      <c r="A691" t="s">
        <v>1317</v>
      </c>
      <c r="B691" s="14" t="s">
        <v>134</v>
      </c>
      <c r="C691" s="16">
        <v>3</v>
      </c>
      <c r="D691" s="5">
        <f t="shared" si="80"/>
        <v>42.14</v>
      </c>
      <c r="E691" s="5">
        <f t="shared" si="87"/>
        <v>126.42</v>
      </c>
      <c r="F691" s="6">
        <f t="shared" si="81"/>
        <v>151.70400000000001</v>
      </c>
      <c r="G691" s="5">
        <f t="shared" si="82"/>
        <v>113.13</v>
      </c>
      <c r="H691" t="str">
        <f t="shared" si="83"/>
        <v>Come’n’go</v>
      </c>
      <c r="I691" t="str">
        <f t="shared" si="84"/>
        <v>Vêtements</v>
      </c>
      <c r="J691" t="str">
        <f t="shared" si="85"/>
        <v>Jupe longue</v>
      </c>
      <c r="K691" t="str">
        <f t="shared" si="86"/>
        <v>livrée</v>
      </c>
    </row>
    <row r="692" spans="1:11" x14ac:dyDescent="0.2">
      <c r="A692" t="s">
        <v>1318</v>
      </c>
      <c r="B692" s="14" t="s">
        <v>185</v>
      </c>
      <c r="C692" s="16">
        <v>1</v>
      </c>
      <c r="D692" s="5">
        <f t="shared" si="80"/>
        <v>8.84</v>
      </c>
      <c r="E692" s="5">
        <f t="shared" si="87"/>
        <v>8.84</v>
      </c>
      <c r="F692" s="6">
        <f t="shared" si="81"/>
        <v>9.3262</v>
      </c>
      <c r="G692" s="5">
        <f t="shared" si="82"/>
        <v>5.38</v>
      </c>
      <c r="H692" t="str">
        <f t="shared" si="83"/>
        <v>Miellerie</v>
      </c>
      <c r="I692" t="str">
        <f t="shared" si="84"/>
        <v>Alimentaire</v>
      </c>
      <c r="J692" t="str">
        <f t="shared" si="85"/>
        <v>Miel de montagne</v>
      </c>
      <c r="K692" t="str">
        <f t="shared" si="86"/>
        <v>en livraison</v>
      </c>
    </row>
    <row r="693" spans="1:11" x14ac:dyDescent="0.2">
      <c r="A693" t="s">
        <v>1318</v>
      </c>
      <c r="B693" s="14" t="s">
        <v>259</v>
      </c>
      <c r="C693" s="16">
        <v>3</v>
      </c>
      <c r="D693" s="5">
        <f t="shared" si="80"/>
        <v>13.57</v>
      </c>
      <c r="E693" s="5">
        <f t="shared" si="87"/>
        <v>40.71</v>
      </c>
      <c r="F693" s="6">
        <f t="shared" si="81"/>
        <v>48.851999999999997</v>
      </c>
      <c r="G693" s="5">
        <f t="shared" si="82"/>
        <v>24.75</v>
      </c>
      <c r="H693" t="str">
        <f t="shared" si="83"/>
        <v>A pas de canard</v>
      </c>
      <c r="I693" t="str">
        <f t="shared" si="84"/>
        <v>décoration</v>
      </c>
      <c r="J693" t="str">
        <f t="shared" si="85"/>
        <v>canard sculpé bois</v>
      </c>
      <c r="K693" t="str">
        <f t="shared" si="86"/>
        <v>en livraison</v>
      </c>
    </row>
    <row r="694" spans="1:11" x14ac:dyDescent="0.2">
      <c r="A694" t="s">
        <v>1318</v>
      </c>
      <c r="B694" s="14" t="s">
        <v>250</v>
      </c>
      <c r="C694" s="16">
        <v>1</v>
      </c>
      <c r="D694" s="5">
        <f t="shared" si="80"/>
        <v>25.3</v>
      </c>
      <c r="E694" s="5">
        <f t="shared" si="87"/>
        <v>25.3</v>
      </c>
      <c r="F694" s="6">
        <f t="shared" si="81"/>
        <v>26.691499999999998</v>
      </c>
      <c r="G694" s="5">
        <f t="shared" si="82"/>
        <v>20.399999999999999</v>
      </c>
      <c r="H694" t="str">
        <f t="shared" si="83"/>
        <v>Vino Degust</v>
      </c>
      <c r="I694" t="str">
        <f t="shared" si="84"/>
        <v>Boisson</v>
      </c>
      <c r="J694" t="str">
        <f t="shared" si="85"/>
        <v>champagne brut</v>
      </c>
      <c r="K694" t="str">
        <f t="shared" si="86"/>
        <v>en livraison</v>
      </c>
    </row>
    <row r="695" spans="1:11" x14ac:dyDescent="0.2">
      <c r="A695" t="s">
        <v>1318</v>
      </c>
      <c r="B695" s="14" t="s">
        <v>145</v>
      </c>
      <c r="C695" s="16">
        <v>3</v>
      </c>
      <c r="D695" s="5">
        <f t="shared" si="80"/>
        <v>55.91</v>
      </c>
      <c r="E695" s="5">
        <f t="shared" si="87"/>
        <v>167.73</v>
      </c>
      <c r="F695" s="6">
        <f t="shared" si="81"/>
        <v>201.27599999999998</v>
      </c>
      <c r="G695" s="5">
        <f t="shared" si="82"/>
        <v>93.87</v>
      </c>
      <c r="H695" t="str">
        <f t="shared" si="83"/>
        <v>Champagne Fred et fils</v>
      </c>
      <c r="I695" t="str">
        <f t="shared" si="84"/>
        <v>décoration</v>
      </c>
      <c r="J695" t="str">
        <f t="shared" si="85"/>
        <v xml:space="preserve">Bibelot </v>
      </c>
      <c r="K695" t="str">
        <f t="shared" si="86"/>
        <v>en livraison</v>
      </c>
    </row>
    <row r="696" spans="1:11" x14ac:dyDescent="0.2">
      <c r="A696" t="s">
        <v>1318</v>
      </c>
      <c r="B696" s="14" t="s">
        <v>169</v>
      </c>
      <c r="C696" s="16">
        <v>4</v>
      </c>
      <c r="D696" s="5">
        <f t="shared" si="80"/>
        <v>3.33</v>
      </c>
      <c r="E696" s="5">
        <f t="shared" si="87"/>
        <v>13.32</v>
      </c>
      <c r="F696" s="6">
        <f t="shared" si="81"/>
        <v>14.0526</v>
      </c>
      <c r="G696" s="5">
        <f t="shared" si="82"/>
        <v>12.04</v>
      </c>
      <c r="H696" t="str">
        <f t="shared" si="83"/>
        <v>La Ruche</v>
      </c>
      <c r="I696" t="str">
        <f t="shared" si="84"/>
        <v>Alimentaire</v>
      </c>
      <c r="J696" t="str">
        <f t="shared" si="85"/>
        <v>Confiture fraise</v>
      </c>
      <c r="K696" t="str">
        <f t="shared" si="86"/>
        <v>en livraison</v>
      </c>
    </row>
    <row r="697" spans="1:11" x14ac:dyDescent="0.2">
      <c r="A697" t="s">
        <v>1319</v>
      </c>
      <c r="B697" s="14" t="s">
        <v>172</v>
      </c>
      <c r="C697" s="16">
        <v>4</v>
      </c>
      <c r="D697" s="5">
        <f t="shared" si="80"/>
        <v>8.39</v>
      </c>
      <c r="E697" s="5">
        <f t="shared" si="87"/>
        <v>33.56</v>
      </c>
      <c r="F697" s="6">
        <f t="shared" si="81"/>
        <v>34.264760000000003</v>
      </c>
      <c r="G697" s="5">
        <f t="shared" si="82"/>
        <v>19.239999999999998</v>
      </c>
      <c r="H697" t="str">
        <f t="shared" si="83"/>
        <v>Asinerie</v>
      </c>
      <c r="I697" t="str">
        <f t="shared" si="84"/>
        <v>Charcuterie</v>
      </c>
      <c r="J697" t="str">
        <f t="shared" si="85"/>
        <v>Saucisson sanglier</v>
      </c>
      <c r="K697" t="str">
        <f t="shared" si="86"/>
        <v>en traitement</v>
      </c>
    </row>
    <row r="698" spans="1:11" x14ac:dyDescent="0.2">
      <c r="A698" t="s">
        <v>1320</v>
      </c>
      <c r="B698" s="14" t="s">
        <v>261</v>
      </c>
      <c r="C698" s="16">
        <v>5</v>
      </c>
      <c r="D698" s="5">
        <f t="shared" si="80"/>
        <v>5.3</v>
      </c>
      <c r="E698" s="5">
        <f t="shared" si="87"/>
        <v>26.5</v>
      </c>
      <c r="F698" s="6">
        <f t="shared" si="81"/>
        <v>27.9575</v>
      </c>
      <c r="G698" s="5">
        <f t="shared" si="82"/>
        <v>21.25</v>
      </c>
      <c r="H698" t="str">
        <f t="shared" si="83"/>
        <v>Beloy</v>
      </c>
      <c r="I698" t="str">
        <f t="shared" si="84"/>
        <v>Alimentaire</v>
      </c>
      <c r="J698" t="str">
        <f t="shared" si="85"/>
        <v>confiture pomme 250gr</v>
      </c>
      <c r="K698" t="str">
        <f t="shared" si="86"/>
        <v>en livraison</v>
      </c>
    </row>
    <row r="699" spans="1:11" x14ac:dyDescent="0.2">
      <c r="A699" t="s">
        <v>1320</v>
      </c>
      <c r="B699" s="14" t="s">
        <v>128</v>
      </c>
      <c r="C699" s="16">
        <v>2</v>
      </c>
      <c r="D699" s="5">
        <f t="shared" si="80"/>
        <v>3.84</v>
      </c>
      <c r="E699" s="5">
        <f t="shared" si="87"/>
        <v>7.68</v>
      </c>
      <c r="F699" s="6">
        <f t="shared" si="81"/>
        <v>8.1023999999999994</v>
      </c>
      <c r="G699" s="5">
        <f t="shared" si="82"/>
        <v>6.32</v>
      </c>
      <c r="H699" t="str">
        <f t="shared" si="83"/>
        <v>Ferme La Casè</v>
      </c>
      <c r="I699" t="str">
        <f t="shared" si="84"/>
        <v>Boisson</v>
      </c>
      <c r="J699" t="str">
        <f t="shared" si="85"/>
        <v>Bière blonde</v>
      </c>
      <c r="K699" t="str">
        <f t="shared" si="86"/>
        <v>en livraison</v>
      </c>
    </row>
    <row r="700" spans="1:11" x14ac:dyDescent="0.2">
      <c r="A700" t="s">
        <v>1320</v>
      </c>
      <c r="B700" s="14" t="s">
        <v>127</v>
      </c>
      <c r="C700" s="16">
        <v>5</v>
      </c>
      <c r="D700" s="5">
        <f t="shared" si="80"/>
        <v>32.700000000000003</v>
      </c>
      <c r="E700" s="5">
        <f t="shared" si="87"/>
        <v>163.5</v>
      </c>
      <c r="F700" s="6">
        <f t="shared" si="81"/>
        <v>196.2</v>
      </c>
      <c r="G700" s="5">
        <f t="shared" si="82"/>
        <v>131.19999999999999</v>
      </c>
      <c r="H700" t="str">
        <f t="shared" si="83"/>
        <v>Friperie</v>
      </c>
      <c r="I700" t="str">
        <f t="shared" si="84"/>
        <v>Vêtements</v>
      </c>
      <c r="J700" t="str">
        <f t="shared" si="85"/>
        <v>Lot t-shirt enfant</v>
      </c>
      <c r="K700" t="str">
        <f t="shared" si="86"/>
        <v>en livraison</v>
      </c>
    </row>
    <row r="701" spans="1:11" x14ac:dyDescent="0.2">
      <c r="A701" t="s">
        <v>1320</v>
      </c>
      <c r="B701" s="14" t="s">
        <v>160</v>
      </c>
      <c r="C701" s="16">
        <v>4</v>
      </c>
      <c r="D701" s="5">
        <f t="shared" si="80"/>
        <v>32.72</v>
      </c>
      <c r="E701" s="5">
        <f t="shared" si="87"/>
        <v>130.88</v>
      </c>
      <c r="F701" s="6">
        <f t="shared" si="81"/>
        <v>157.05599999999998</v>
      </c>
      <c r="G701" s="5">
        <f t="shared" si="82"/>
        <v>116.28</v>
      </c>
      <c r="H701" t="str">
        <f t="shared" si="83"/>
        <v xml:space="preserve">Rose artisan </v>
      </c>
      <c r="I701" t="str">
        <f t="shared" si="84"/>
        <v xml:space="preserve">Bijoux </v>
      </c>
      <c r="J701" t="str">
        <f t="shared" si="85"/>
        <v xml:space="preserve">Anneau </v>
      </c>
      <c r="K701" t="str">
        <f t="shared" si="86"/>
        <v>en livraison</v>
      </c>
    </row>
    <row r="702" spans="1:11" x14ac:dyDescent="0.2">
      <c r="A702" t="s">
        <v>1321</v>
      </c>
      <c r="B702" s="14" t="s">
        <v>159</v>
      </c>
      <c r="C702" s="16">
        <v>3</v>
      </c>
      <c r="D702" s="5">
        <f t="shared" si="80"/>
        <v>4.63</v>
      </c>
      <c r="E702" s="5">
        <f t="shared" si="87"/>
        <v>13.89</v>
      </c>
      <c r="F702" s="6">
        <f t="shared" si="81"/>
        <v>14.65395</v>
      </c>
      <c r="G702" s="5">
        <f t="shared" si="82"/>
        <v>10.83</v>
      </c>
      <c r="H702" t="str">
        <f t="shared" si="83"/>
        <v>Champagne Mondom</v>
      </c>
      <c r="I702" t="str">
        <f t="shared" si="84"/>
        <v>Boisson</v>
      </c>
      <c r="J702" t="str">
        <f t="shared" si="85"/>
        <v>Bière aromatisée</v>
      </c>
      <c r="K702" t="str">
        <f t="shared" si="86"/>
        <v>livrée</v>
      </c>
    </row>
    <row r="703" spans="1:11" x14ac:dyDescent="0.2">
      <c r="A703" t="s">
        <v>1321</v>
      </c>
      <c r="B703" s="14" t="s">
        <v>157</v>
      </c>
      <c r="C703" s="16">
        <v>2</v>
      </c>
      <c r="D703" s="5">
        <f t="shared" si="80"/>
        <v>5.32</v>
      </c>
      <c r="E703" s="5">
        <f t="shared" si="87"/>
        <v>10.64</v>
      </c>
      <c r="F703" s="6">
        <f t="shared" si="81"/>
        <v>11.225199999999999</v>
      </c>
      <c r="G703" s="5">
        <f t="shared" si="82"/>
        <v>6.92</v>
      </c>
      <c r="H703" t="str">
        <f t="shared" si="83"/>
        <v>Champagne Fred et fils</v>
      </c>
      <c r="I703" t="str">
        <f t="shared" si="84"/>
        <v>Boisson</v>
      </c>
      <c r="J703" t="str">
        <f t="shared" si="85"/>
        <v>Bière blonde</v>
      </c>
      <c r="K703" t="str">
        <f t="shared" si="86"/>
        <v>livrée</v>
      </c>
    </row>
    <row r="704" spans="1:11" x14ac:dyDescent="0.2">
      <c r="A704" t="s">
        <v>1322</v>
      </c>
      <c r="B704" s="14" t="s">
        <v>144</v>
      </c>
      <c r="C704" s="16">
        <v>2</v>
      </c>
      <c r="D704" s="5">
        <f t="shared" si="80"/>
        <v>24.85</v>
      </c>
      <c r="E704" s="5">
        <f t="shared" si="87"/>
        <v>49.7</v>
      </c>
      <c r="F704" s="6">
        <f t="shared" si="81"/>
        <v>59.64</v>
      </c>
      <c r="G704" s="5">
        <f t="shared" si="82"/>
        <v>45.04</v>
      </c>
      <c r="H704" t="str">
        <f t="shared" si="83"/>
        <v>Tango</v>
      </c>
      <c r="I704" t="str">
        <f t="shared" si="84"/>
        <v>Vêtements</v>
      </c>
      <c r="J704" t="str">
        <f t="shared" si="85"/>
        <v>Short enfant</v>
      </c>
      <c r="K704" t="str">
        <f t="shared" si="86"/>
        <v>annulée</v>
      </c>
    </row>
    <row r="705" spans="1:11" x14ac:dyDescent="0.2">
      <c r="A705" t="s">
        <v>1322</v>
      </c>
      <c r="B705" s="14" t="s">
        <v>259</v>
      </c>
      <c r="C705" s="16">
        <v>3</v>
      </c>
      <c r="D705" s="5">
        <f t="shared" si="80"/>
        <v>13.57</v>
      </c>
      <c r="E705" s="5">
        <f t="shared" si="87"/>
        <v>40.71</v>
      </c>
      <c r="F705" s="6">
        <f t="shared" si="81"/>
        <v>48.851999999999997</v>
      </c>
      <c r="G705" s="5">
        <f t="shared" si="82"/>
        <v>24.75</v>
      </c>
      <c r="H705" t="str">
        <f t="shared" si="83"/>
        <v>A pas de canard</v>
      </c>
      <c r="I705" t="str">
        <f t="shared" si="84"/>
        <v>décoration</v>
      </c>
      <c r="J705" t="str">
        <f t="shared" si="85"/>
        <v>canard sculpé bois</v>
      </c>
      <c r="K705" t="str">
        <f t="shared" si="86"/>
        <v>annulée</v>
      </c>
    </row>
    <row r="706" spans="1:11" x14ac:dyDescent="0.2">
      <c r="A706" t="s">
        <v>1322</v>
      </c>
      <c r="B706" s="14" t="s">
        <v>186</v>
      </c>
      <c r="C706" s="16">
        <v>4</v>
      </c>
      <c r="D706" s="5">
        <f t="shared" ref="D706:D764" si="88">VLOOKUP($B706,Produits,4,FALSE)</f>
        <v>9.59</v>
      </c>
      <c r="E706" s="5">
        <f t="shared" si="87"/>
        <v>38.36</v>
      </c>
      <c r="F706" s="6">
        <f t="shared" ref="F706:F764" si="89">E706*(1+VLOOKUP(VLOOKUP($B706,Produits,3,FALSE),TVAs,2,FALSE))</f>
        <v>40.469799999999999</v>
      </c>
      <c r="G706" s="5">
        <f t="shared" ref="G706:G764" si="90">VLOOKUP($B706,Produits,7,FALSE)*C706</f>
        <v>22.16</v>
      </c>
      <c r="H706" t="str">
        <f t="shared" ref="H706:H764" si="91">VLOOKUP($B706,Produits,2,FALSE)</f>
        <v>H&amp;F</v>
      </c>
      <c r="I706" t="str">
        <f t="shared" ref="I706:I764" si="92">VLOOKUP($B706,Produits,3,FALSE)</f>
        <v>Alimentaire</v>
      </c>
      <c r="J706" t="str">
        <f t="shared" ref="J706:J764" si="93">VLOOKUP($B706,Produits,5,FALSE)</f>
        <v>Confiture fraise</v>
      </c>
      <c r="K706" t="str">
        <f t="shared" ref="K706:K764" si="94">VLOOKUP($A706,Commandes,4,FALSE)</f>
        <v>annulée</v>
      </c>
    </row>
    <row r="707" spans="1:11" x14ac:dyDescent="0.2">
      <c r="A707" t="s">
        <v>1323</v>
      </c>
      <c r="B707" s="14" t="s">
        <v>130</v>
      </c>
      <c r="C707" s="16">
        <v>1</v>
      </c>
      <c r="D707" s="5">
        <f t="shared" si="88"/>
        <v>3.84</v>
      </c>
      <c r="E707" s="5">
        <f t="shared" ref="E707:E764" si="95">D707*C707</f>
        <v>3.84</v>
      </c>
      <c r="F707" s="6">
        <f t="shared" si="89"/>
        <v>3.9206399999999997</v>
      </c>
      <c r="G707" s="5">
        <f t="shared" si="90"/>
        <v>3.23</v>
      </c>
      <c r="H707" t="str">
        <f t="shared" si="91"/>
        <v>Asinerie</v>
      </c>
      <c r="I707" t="str">
        <f t="shared" si="92"/>
        <v>Charcuterie</v>
      </c>
      <c r="J707" t="str">
        <f t="shared" si="93"/>
        <v>Saucisson sanglier</v>
      </c>
      <c r="K707" t="str">
        <f t="shared" si="94"/>
        <v>en livraison</v>
      </c>
    </row>
    <row r="708" spans="1:11" x14ac:dyDescent="0.2">
      <c r="A708" t="s">
        <v>1323</v>
      </c>
      <c r="B708" s="14" t="s">
        <v>267</v>
      </c>
      <c r="C708" s="16">
        <v>1</v>
      </c>
      <c r="D708" s="5">
        <f t="shared" si="88"/>
        <v>59.5</v>
      </c>
      <c r="E708" s="5">
        <f t="shared" si="95"/>
        <v>59.5</v>
      </c>
      <c r="F708" s="6">
        <f t="shared" si="89"/>
        <v>62.772499999999994</v>
      </c>
      <c r="G708" s="5">
        <f t="shared" si="90"/>
        <v>45</v>
      </c>
      <c r="H708" t="str">
        <f t="shared" si="91"/>
        <v>Vino Degust</v>
      </c>
      <c r="I708" t="str">
        <f t="shared" si="92"/>
        <v>Boisson</v>
      </c>
      <c r="J708" t="str">
        <f t="shared" si="93"/>
        <v>Champagne millesime 2020</v>
      </c>
      <c r="K708" t="str">
        <f t="shared" si="94"/>
        <v>en livraison</v>
      </c>
    </row>
    <row r="709" spans="1:11" x14ac:dyDescent="0.2">
      <c r="A709" t="s">
        <v>1324</v>
      </c>
      <c r="B709" s="14" t="s">
        <v>152</v>
      </c>
      <c r="C709" s="16">
        <v>5</v>
      </c>
      <c r="D709" s="5">
        <f t="shared" si="88"/>
        <v>63.76</v>
      </c>
      <c r="E709" s="5">
        <f t="shared" si="95"/>
        <v>318.8</v>
      </c>
      <c r="F709" s="6">
        <f t="shared" si="89"/>
        <v>382.56</v>
      </c>
      <c r="G709" s="5">
        <f t="shared" si="90"/>
        <v>220.25</v>
      </c>
      <c r="H709" t="str">
        <f t="shared" si="91"/>
        <v>Tango</v>
      </c>
      <c r="I709" t="str">
        <f t="shared" si="92"/>
        <v>Vêtements</v>
      </c>
      <c r="J709" t="str">
        <f t="shared" si="93"/>
        <v>Chemise manche longue</v>
      </c>
      <c r="K709" t="str">
        <f t="shared" si="94"/>
        <v>en livraison</v>
      </c>
    </row>
    <row r="710" spans="1:11" x14ac:dyDescent="0.2">
      <c r="A710" t="s">
        <v>1324</v>
      </c>
      <c r="B710" s="14" t="s">
        <v>157</v>
      </c>
      <c r="C710" s="16">
        <v>1</v>
      </c>
      <c r="D710" s="5">
        <f t="shared" si="88"/>
        <v>5.32</v>
      </c>
      <c r="E710" s="5">
        <f t="shared" si="95"/>
        <v>5.32</v>
      </c>
      <c r="F710" s="6">
        <f t="shared" si="89"/>
        <v>5.6125999999999996</v>
      </c>
      <c r="G710" s="5">
        <f t="shared" si="90"/>
        <v>3.46</v>
      </c>
      <c r="H710" t="str">
        <f t="shared" si="91"/>
        <v>Champagne Fred et fils</v>
      </c>
      <c r="I710" t="str">
        <f t="shared" si="92"/>
        <v>Boisson</v>
      </c>
      <c r="J710" t="str">
        <f t="shared" si="93"/>
        <v>Bière blonde</v>
      </c>
      <c r="K710" t="str">
        <f t="shared" si="94"/>
        <v>en livraison</v>
      </c>
    </row>
    <row r="711" spans="1:11" x14ac:dyDescent="0.2">
      <c r="A711" t="s">
        <v>1324</v>
      </c>
      <c r="B711" s="14" t="s">
        <v>173</v>
      </c>
      <c r="C711" s="16">
        <v>3</v>
      </c>
      <c r="D711" s="5">
        <f t="shared" si="88"/>
        <v>34.25</v>
      </c>
      <c r="E711" s="5">
        <f t="shared" si="95"/>
        <v>102.75</v>
      </c>
      <c r="F711" s="6">
        <f t="shared" si="89"/>
        <v>123.3</v>
      </c>
      <c r="G711" s="5">
        <f t="shared" si="90"/>
        <v>70.17</v>
      </c>
      <c r="H711" t="str">
        <f t="shared" si="91"/>
        <v>Friperie</v>
      </c>
      <c r="I711" t="str">
        <f t="shared" si="92"/>
        <v>Vêtements</v>
      </c>
      <c r="J711" t="str">
        <f t="shared" si="93"/>
        <v>Jupe longue</v>
      </c>
      <c r="K711" t="str">
        <f t="shared" si="94"/>
        <v>en livraison</v>
      </c>
    </row>
    <row r="712" spans="1:11" x14ac:dyDescent="0.2">
      <c r="A712" t="s">
        <v>1324</v>
      </c>
      <c r="B712" s="14" t="s">
        <v>148</v>
      </c>
      <c r="C712" s="16">
        <v>4</v>
      </c>
      <c r="D712" s="5">
        <f t="shared" si="88"/>
        <v>49.88</v>
      </c>
      <c r="E712" s="5">
        <f t="shared" si="95"/>
        <v>199.52</v>
      </c>
      <c r="F712" s="6">
        <f t="shared" si="89"/>
        <v>239.42400000000001</v>
      </c>
      <c r="G712" s="5">
        <f t="shared" si="90"/>
        <v>114.64</v>
      </c>
      <c r="H712" t="str">
        <f t="shared" si="91"/>
        <v>Tango</v>
      </c>
      <c r="I712" t="str">
        <f t="shared" si="92"/>
        <v>Vêtements</v>
      </c>
      <c r="J712" t="str">
        <f t="shared" si="93"/>
        <v>Chemise coton</v>
      </c>
      <c r="K712" t="str">
        <f t="shared" si="94"/>
        <v>en livraison</v>
      </c>
    </row>
    <row r="713" spans="1:11" x14ac:dyDescent="0.2">
      <c r="A713" t="s">
        <v>1325</v>
      </c>
      <c r="B713" s="14" t="s">
        <v>256</v>
      </c>
      <c r="C713" s="16">
        <v>4</v>
      </c>
      <c r="D713" s="5">
        <f t="shared" si="88"/>
        <v>26.86</v>
      </c>
      <c r="E713" s="5">
        <f t="shared" si="95"/>
        <v>107.44</v>
      </c>
      <c r="F713" s="6">
        <f t="shared" si="89"/>
        <v>113.3492</v>
      </c>
      <c r="G713" s="5">
        <f t="shared" si="90"/>
        <v>74</v>
      </c>
      <c r="H713" t="str">
        <f t="shared" si="91"/>
        <v>Ferme Mad'In</v>
      </c>
      <c r="I713" t="str">
        <f t="shared" si="92"/>
        <v>Alimentaire</v>
      </c>
      <c r="J713" t="str">
        <f t="shared" si="93"/>
        <v>fromage chèvre frais 1kg</v>
      </c>
      <c r="K713" t="str">
        <f t="shared" si="94"/>
        <v>livrée</v>
      </c>
    </row>
    <row r="714" spans="1:11" x14ac:dyDescent="0.2">
      <c r="A714" t="s">
        <v>1325</v>
      </c>
      <c r="B714" s="14" t="s">
        <v>251</v>
      </c>
      <c r="C714" s="16">
        <v>1</v>
      </c>
      <c r="D714" s="5">
        <f t="shared" si="88"/>
        <v>29.8</v>
      </c>
      <c r="E714" s="5">
        <f t="shared" si="95"/>
        <v>29.8</v>
      </c>
      <c r="F714" s="6">
        <f t="shared" si="89"/>
        <v>30.425799999999999</v>
      </c>
      <c r="G714" s="5">
        <f t="shared" si="90"/>
        <v>20.25</v>
      </c>
      <c r="H714" t="str">
        <f t="shared" si="91"/>
        <v>A pas de canard</v>
      </c>
      <c r="I714" t="str">
        <f t="shared" si="92"/>
        <v>Charcuterie</v>
      </c>
      <c r="J714" t="str">
        <f t="shared" si="93"/>
        <v>Bloc fois gras</v>
      </c>
      <c r="K714" t="str">
        <f t="shared" si="94"/>
        <v>livrée</v>
      </c>
    </row>
    <row r="715" spans="1:11" x14ac:dyDescent="0.2">
      <c r="A715" t="s">
        <v>1326</v>
      </c>
      <c r="B715" s="14" t="s">
        <v>261</v>
      </c>
      <c r="C715" s="16">
        <v>3</v>
      </c>
      <c r="D715" s="5">
        <f t="shared" si="88"/>
        <v>5.3</v>
      </c>
      <c r="E715" s="5">
        <f t="shared" si="95"/>
        <v>15.899999999999999</v>
      </c>
      <c r="F715" s="6">
        <f t="shared" si="89"/>
        <v>16.774499999999996</v>
      </c>
      <c r="G715" s="5">
        <f t="shared" si="90"/>
        <v>12.75</v>
      </c>
      <c r="H715" t="str">
        <f t="shared" si="91"/>
        <v>Beloy</v>
      </c>
      <c r="I715" t="str">
        <f t="shared" si="92"/>
        <v>Alimentaire</v>
      </c>
      <c r="J715" t="str">
        <f t="shared" si="93"/>
        <v>confiture pomme 250gr</v>
      </c>
      <c r="K715" t="str">
        <f t="shared" si="94"/>
        <v>annulée</v>
      </c>
    </row>
    <row r="716" spans="1:11" x14ac:dyDescent="0.2">
      <c r="A716" t="s">
        <v>1326</v>
      </c>
      <c r="B716" s="14" t="s">
        <v>134</v>
      </c>
      <c r="C716" s="16">
        <v>2</v>
      </c>
      <c r="D716" s="5">
        <f t="shared" si="88"/>
        <v>42.14</v>
      </c>
      <c r="E716" s="5">
        <f t="shared" si="95"/>
        <v>84.28</v>
      </c>
      <c r="F716" s="6">
        <f t="shared" si="89"/>
        <v>101.136</v>
      </c>
      <c r="G716" s="5">
        <f t="shared" si="90"/>
        <v>75.42</v>
      </c>
      <c r="H716" t="str">
        <f t="shared" si="91"/>
        <v>Come’n’go</v>
      </c>
      <c r="I716" t="str">
        <f t="shared" si="92"/>
        <v>Vêtements</v>
      </c>
      <c r="J716" t="str">
        <f t="shared" si="93"/>
        <v>Jupe longue</v>
      </c>
      <c r="K716" t="str">
        <f t="shared" si="94"/>
        <v>annulée</v>
      </c>
    </row>
    <row r="717" spans="1:11" x14ac:dyDescent="0.2">
      <c r="A717" t="s">
        <v>1326</v>
      </c>
      <c r="B717" s="14" t="s">
        <v>194</v>
      </c>
      <c r="C717" s="16">
        <v>4</v>
      </c>
      <c r="D717" s="5">
        <f t="shared" si="88"/>
        <v>112.39</v>
      </c>
      <c r="E717" s="5">
        <f t="shared" si="95"/>
        <v>449.56</v>
      </c>
      <c r="F717" s="6">
        <f t="shared" si="89"/>
        <v>539.47199999999998</v>
      </c>
      <c r="G717" s="5">
        <f t="shared" si="90"/>
        <v>374.84</v>
      </c>
      <c r="H717" t="str">
        <f t="shared" si="91"/>
        <v>Come’n’go</v>
      </c>
      <c r="I717" t="str">
        <f t="shared" si="92"/>
        <v>Vêtements</v>
      </c>
      <c r="J717" t="str">
        <f t="shared" si="93"/>
        <v xml:space="preserve">Manteau </v>
      </c>
      <c r="K717" t="str">
        <f t="shared" si="94"/>
        <v>annulée</v>
      </c>
    </row>
    <row r="718" spans="1:11" x14ac:dyDescent="0.2">
      <c r="A718" t="s">
        <v>1326</v>
      </c>
      <c r="B718" s="14" t="s">
        <v>253</v>
      </c>
      <c r="C718" s="16">
        <v>5</v>
      </c>
      <c r="D718" s="5">
        <f t="shared" si="88"/>
        <v>7.87</v>
      </c>
      <c r="E718" s="5">
        <f t="shared" si="95"/>
        <v>39.35</v>
      </c>
      <c r="F718" s="6">
        <f t="shared" si="89"/>
        <v>41.514249999999997</v>
      </c>
      <c r="G718" s="5">
        <f t="shared" si="90"/>
        <v>31.75</v>
      </c>
      <c r="H718" t="str">
        <f t="shared" si="91"/>
        <v>Beloy</v>
      </c>
      <c r="I718" t="str">
        <f t="shared" si="92"/>
        <v>Alimentaire</v>
      </c>
      <c r="J718" t="str">
        <f t="shared" si="93"/>
        <v>jus pomme 33cl x 6</v>
      </c>
      <c r="K718" t="str">
        <f t="shared" si="94"/>
        <v>annulée</v>
      </c>
    </row>
    <row r="719" spans="1:11" x14ac:dyDescent="0.2">
      <c r="A719" t="s">
        <v>1327</v>
      </c>
      <c r="B719" s="14" t="s">
        <v>127</v>
      </c>
      <c r="C719" s="16">
        <v>1</v>
      </c>
      <c r="D719" s="5">
        <f t="shared" si="88"/>
        <v>32.700000000000003</v>
      </c>
      <c r="E719" s="5">
        <f t="shared" si="95"/>
        <v>32.700000000000003</v>
      </c>
      <c r="F719" s="6">
        <f t="shared" si="89"/>
        <v>39.24</v>
      </c>
      <c r="G719" s="5">
        <f t="shared" si="90"/>
        <v>26.24</v>
      </c>
      <c r="H719" t="str">
        <f t="shared" si="91"/>
        <v>Friperie</v>
      </c>
      <c r="I719" t="str">
        <f t="shared" si="92"/>
        <v>Vêtements</v>
      </c>
      <c r="J719" t="str">
        <f t="shared" si="93"/>
        <v>Lot t-shirt enfant</v>
      </c>
      <c r="K719" t="str">
        <f t="shared" si="94"/>
        <v>en traitement</v>
      </c>
    </row>
    <row r="720" spans="1:11" x14ac:dyDescent="0.2">
      <c r="A720" t="s">
        <v>1327</v>
      </c>
      <c r="B720" s="14" t="s">
        <v>128</v>
      </c>
      <c r="C720" s="16">
        <v>4</v>
      </c>
      <c r="D720" s="5">
        <f t="shared" si="88"/>
        <v>3.84</v>
      </c>
      <c r="E720" s="5">
        <f t="shared" si="95"/>
        <v>15.36</v>
      </c>
      <c r="F720" s="6">
        <f t="shared" si="89"/>
        <v>16.204799999999999</v>
      </c>
      <c r="G720" s="5">
        <f t="shared" si="90"/>
        <v>12.64</v>
      </c>
      <c r="H720" t="str">
        <f t="shared" si="91"/>
        <v>Ferme La Casè</v>
      </c>
      <c r="I720" t="str">
        <f t="shared" si="92"/>
        <v>Boisson</v>
      </c>
      <c r="J720" t="str">
        <f t="shared" si="93"/>
        <v>Bière blonde</v>
      </c>
      <c r="K720" t="str">
        <f t="shared" si="94"/>
        <v>en traitement</v>
      </c>
    </row>
    <row r="721" spans="1:11" x14ac:dyDescent="0.2">
      <c r="A721" t="s">
        <v>1328</v>
      </c>
      <c r="B721" s="14" t="s">
        <v>190</v>
      </c>
      <c r="C721" s="16">
        <v>1</v>
      </c>
      <c r="D721" s="5">
        <f t="shared" si="88"/>
        <v>8.91</v>
      </c>
      <c r="E721" s="5">
        <f t="shared" si="95"/>
        <v>8.91</v>
      </c>
      <c r="F721" s="6">
        <f t="shared" si="89"/>
        <v>9.4000500000000002</v>
      </c>
      <c r="G721" s="5">
        <f t="shared" si="90"/>
        <v>6.5</v>
      </c>
      <c r="H721" t="str">
        <f t="shared" si="91"/>
        <v>Le Jardin</v>
      </c>
      <c r="I721" t="str">
        <f t="shared" si="92"/>
        <v>Alimentaire</v>
      </c>
      <c r="J721" t="str">
        <f t="shared" si="93"/>
        <v>Confiture marrom</v>
      </c>
      <c r="K721" t="str">
        <f t="shared" si="94"/>
        <v>annulée</v>
      </c>
    </row>
    <row r="722" spans="1:11" x14ac:dyDescent="0.2">
      <c r="A722" t="s">
        <v>1328</v>
      </c>
      <c r="B722" s="14" t="s">
        <v>174</v>
      </c>
      <c r="C722" s="16">
        <v>3</v>
      </c>
      <c r="D722" s="5">
        <f t="shared" si="88"/>
        <v>47.14</v>
      </c>
      <c r="E722" s="5">
        <f t="shared" si="95"/>
        <v>141.42000000000002</v>
      </c>
      <c r="F722" s="6">
        <f t="shared" si="89"/>
        <v>169.70400000000001</v>
      </c>
      <c r="G722" s="5">
        <f t="shared" si="90"/>
        <v>82.11</v>
      </c>
      <c r="H722" t="str">
        <f t="shared" si="91"/>
        <v>Cuir &amp; co</v>
      </c>
      <c r="I722" t="str">
        <f t="shared" si="92"/>
        <v>Vêtements</v>
      </c>
      <c r="J722" t="str">
        <f t="shared" si="93"/>
        <v>Jeans</v>
      </c>
      <c r="K722" t="str">
        <f t="shared" si="94"/>
        <v>annulée</v>
      </c>
    </row>
    <row r="723" spans="1:11" x14ac:dyDescent="0.2">
      <c r="A723" t="s">
        <v>1328</v>
      </c>
      <c r="B723" s="14" t="s">
        <v>196</v>
      </c>
      <c r="C723" s="16">
        <v>2</v>
      </c>
      <c r="D723" s="5">
        <f t="shared" si="88"/>
        <v>71.599999999999994</v>
      </c>
      <c r="E723" s="5">
        <f t="shared" si="95"/>
        <v>143.19999999999999</v>
      </c>
      <c r="F723" s="6">
        <f t="shared" si="89"/>
        <v>171.83999999999997</v>
      </c>
      <c r="G723" s="5">
        <f t="shared" si="90"/>
        <v>88.14</v>
      </c>
      <c r="H723" t="str">
        <f t="shared" si="91"/>
        <v>Friperie</v>
      </c>
      <c r="I723" t="str">
        <f t="shared" si="92"/>
        <v>Vêtements</v>
      </c>
      <c r="J723" t="str">
        <f t="shared" si="93"/>
        <v>Robe mi-longue</v>
      </c>
      <c r="K723" t="str">
        <f t="shared" si="94"/>
        <v>annulée</v>
      </c>
    </row>
    <row r="724" spans="1:11" x14ac:dyDescent="0.2">
      <c r="A724" t="s">
        <v>1328</v>
      </c>
      <c r="B724" s="14" t="s">
        <v>170</v>
      </c>
      <c r="C724" s="16">
        <v>2</v>
      </c>
      <c r="D724" s="5">
        <f t="shared" si="88"/>
        <v>14.13</v>
      </c>
      <c r="E724" s="5">
        <f t="shared" si="95"/>
        <v>28.26</v>
      </c>
      <c r="F724" s="6">
        <f t="shared" si="89"/>
        <v>33.911999999999999</v>
      </c>
      <c r="G724" s="5">
        <f t="shared" si="90"/>
        <v>25.28</v>
      </c>
      <c r="H724" t="str">
        <f t="shared" si="91"/>
        <v xml:space="preserve">Rose artisan </v>
      </c>
      <c r="I724" t="str">
        <f t="shared" si="92"/>
        <v xml:space="preserve">Bijoux </v>
      </c>
      <c r="J724" t="str">
        <f t="shared" si="93"/>
        <v xml:space="preserve">Pendentif  </v>
      </c>
      <c r="K724" t="str">
        <f t="shared" si="94"/>
        <v>annulée</v>
      </c>
    </row>
    <row r="725" spans="1:11" x14ac:dyDescent="0.2">
      <c r="A725" t="s">
        <v>1328</v>
      </c>
      <c r="B725" s="14" t="s">
        <v>127</v>
      </c>
      <c r="C725" s="16">
        <v>3</v>
      </c>
      <c r="D725" s="5">
        <f t="shared" si="88"/>
        <v>32.700000000000003</v>
      </c>
      <c r="E725" s="5">
        <f t="shared" si="95"/>
        <v>98.100000000000009</v>
      </c>
      <c r="F725" s="6">
        <f t="shared" si="89"/>
        <v>117.72</v>
      </c>
      <c r="G725" s="5">
        <f t="shared" si="90"/>
        <v>78.72</v>
      </c>
      <c r="H725" t="str">
        <f t="shared" si="91"/>
        <v>Friperie</v>
      </c>
      <c r="I725" t="str">
        <f t="shared" si="92"/>
        <v>Vêtements</v>
      </c>
      <c r="J725" t="str">
        <f t="shared" si="93"/>
        <v>Lot t-shirt enfant</v>
      </c>
      <c r="K725" t="str">
        <f t="shared" si="94"/>
        <v>annulée</v>
      </c>
    </row>
    <row r="726" spans="1:11" x14ac:dyDescent="0.2">
      <c r="A726" t="s">
        <v>1329</v>
      </c>
      <c r="B726" s="14" t="s">
        <v>147</v>
      </c>
      <c r="C726" s="16">
        <v>3</v>
      </c>
      <c r="D726" s="5">
        <f t="shared" si="88"/>
        <v>31.1</v>
      </c>
      <c r="E726" s="5">
        <f t="shared" si="95"/>
        <v>93.300000000000011</v>
      </c>
      <c r="F726" s="6">
        <f t="shared" si="89"/>
        <v>111.96000000000001</v>
      </c>
      <c r="G726" s="5">
        <f t="shared" si="90"/>
        <v>78.72</v>
      </c>
      <c r="H726" t="str">
        <f t="shared" si="91"/>
        <v>Galice</v>
      </c>
      <c r="I726" t="str">
        <f t="shared" si="92"/>
        <v>Vêtements</v>
      </c>
      <c r="J726" t="str">
        <f t="shared" si="93"/>
        <v>Chemise manche longue</v>
      </c>
      <c r="K726" t="str">
        <f t="shared" si="94"/>
        <v>en livraison</v>
      </c>
    </row>
    <row r="727" spans="1:11" x14ac:dyDescent="0.2">
      <c r="A727" t="s">
        <v>1329</v>
      </c>
      <c r="B727" s="14" t="s">
        <v>151</v>
      </c>
      <c r="C727" s="16">
        <v>3</v>
      </c>
      <c r="D727" s="5">
        <f t="shared" si="88"/>
        <v>54.54</v>
      </c>
      <c r="E727" s="5">
        <f t="shared" si="95"/>
        <v>163.62</v>
      </c>
      <c r="F727" s="6">
        <f t="shared" si="89"/>
        <v>196.34399999999999</v>
      </c>
      <c r="G727" s="5">
        <f t="shared" si="90"/>
        <v>112.92</v>
      </c>
      <c r="H727" t="str">
        <f t="shared" si="91"/>
        <v>La Folie</v>
      </c>
      <c r="I727" t="str">
        <f t="shared" si="92"/>
        <v>Vêtements</v>
      </c>
      <c r="J727" t="str">
        <f t="shared" si="93"/>
        <v>Jupe courte</v>
      </c>
      <c r="K727" t="str">
        <f t="shared" si="94"/>
        <v>en livraison</v>
      </c>
    </row>
    <row r="728" spans="1:11" x14ac:dyDescent="0.2">
      <c r="A728" t="s">
        <v>1329</v>
      </c>
      <c r="B728" s="14" t="s">
        <v>124</v>
      </c>
      <c r="C728" s="16">
        <v>4</v>
      </c>
      <c r="D728" s="5">
        <f t="shared" si="88"/>
        <v>5.71</v>
      </c>
      <c r="E728" s="5">
        <f t="shared" si="95"/>
        <v>22.84</v>
      </c>
      <c r="F728" s="6">
        <f t="shared" si="89"/>
        <v>24.0962</v>
      </c>
      <c r="G728" s="5">
        <f t="shared" si="90"/>
        <v>17</v>
      </c>
      <c r="H728" t="str">
        <f t="shared" si="91"/>
        <v>Champagne Mondom</v>
      </c>
      <c r="I728" t="str">
        <f t="shared" si="92"/>
        <v>Boisson</v>
      </c>
      <c r="J728" t="str">
        <f t="shared" si="93"/>
        <v>Bière blonde IPA</v>
      </c>
      <c r="K728" t="str">
        <f t="shared" si="94"/>
        <v>en livraison</v>
      </c>
    </row>
    <row r="729" spans="1:11" x14ac:dyDescent="0.2">
      <c r="A729" t="s">
        <v>1330</v>
      </c>
      <c r="B729" s="14" t="s">
        <v>130</v>
      </c>
      <c r="C729" s="16">
        <v>4</v>
      </c>
      <c r="D729" s="5">
        <f t="shared" si="88"/>
        <v>3.84</v>
      </c>
      <c r="E729" s="5">
        <f t="shared" si="95"/>
        <v>15.36</v>
      </c>
      <c r="F729" s="6">
        <f t="shared" si="89"/>
        <v>15.682559999999999</v>
      </c>
      <c r="G729" s="5">
        <f t="shared" si="90"/>
        <v>12.92</v>
      </c>
      <c r="H729" t="str">
        <f t="shared" si="91"/>
        <v>Asinerie</v>
      </c>
      <c r="I729" t="str">
        <f t="shared" si="92"/>
        <v>Charcuterie</v>
      </c>
      <c r="J729" t="str">
        <f t="shared" si="93"/>
        <v>Saucisson sanglier</v>
      </c>
      <c r="K729" t="str">
        <f t="shared" si="94"/>
        <v>livrée</v>
      </c>
    </row>
    <row r="730" spans="1:11" x14ac:dyDescent="0.2">
      <c r="A730" t="s">
        <v>1330</v>
      </c>
      <c r="B730" s="14" t="s">
        <v>124</v>
      </c>
      <c r="C730" s="16">
        <v>5</v>
      </c>
      <c r="D730" s="5">
        <f t="shared" si="88"/>
        <v>5.71</v>
      </c>
      <c r="E730" s="5">
        <f t="shared" si="95"/>
        <v>28.55</v>
      </c>
      <c r="F730" s="6">
        <f t="shared" si="89"/>
        <v>30.120249999999999</v>
      </c>
      <c r="G730" s="5">
        <f t="shared" si="90"/>
        <v>21.25</v>
      </c>
      <c r="H730" t="str">
        <f t="shared" si="91"/>
        <v>Champagne Mondom</v>
      </c>
      <c r="I730" t="str">
        <f t="shared" si="92"/>
        <v>Boisson</v>
      </c>
      <c r="J730" t="str">
        <f t="shared" si="93"/>
        <v>Bière blonde IPA</v>
      </c>
      <c r="K730" t="str">
        <f t="shared" si="94"/>
        <v>livrée</v>
      </c>
    </row>
    <row r="731" spans="1:11" x14ac:dyDescent="0.2">
      <c r="A731" t="s">
        <v>1330</v>
      </c>
      <c r="B731" s="14" t="s">
        <v>149</v>
      </c>
      <c r="C731" s="16">
        <v>5</v>
      </c>
      <c r="D731" s="5">
        <f t="shared" si="88"/>
        <v>64.430000000000007</v>
      </c>
      <c r="E731" s="5">
        <f t="shared" si="95"/>
        <v>322.15000000000003</v>
      </c>
      <c r="F731" s="6">
        <f t="shared" si="89"/>
        <v>386.58000000000004</v>
      </c>
      <c r="G731" s="5">
        <f t="shared" si="90"/>
        <v>234.60000000000002</v>
      </c>
      <c r="H731" t="str">
        <f t="shared" si="91"/>
        <v>Cuir &amp; co</v>
      </c>
      <c r="I731" t="str">
        <f t="shared" si="92"/>
        <v>Vêtements</v>
      </c>
      <c r="J731" t="str">
        <f t="shared" si="93"/>
        <v>Chemise coton</v>
      </c>
      <c r="K731" t="str">
        <f t="shared" si="94"/>
        <v>livrée</v>
      </c>
    </row>
    <row r="732" spans="1:11" x14ac:dyDescent="0.2">
      <c r="A732" t="s">
        <v>1330</v>
      </c>
      <c r="B732" s="14" t="s">
        <v>159</v>
      </c>
      <c r="C732" s="16">
        <v>3</v>
      </c>
      <c r="D732" s="5">
        <f t="shared" si="88"/>
        <v>4.63</v>
      </c>
      <c r="E732" s="5">
        <f t="shared" si="95"/>
        <v>13.89</v>
      </c>
      <c r="F732" s="6">
        <f t="shared" si="89"/>
        <v>14.65395</v>
      </c>
      <c r="G732" s="5">
        <f t="shared" si="90"/>
        <v>10.83</v>
      </c>
      <c r="H732" t="str">
        <f t="shared" si="91"/>
        <v>Champagne Mondom</v>
      </c>
      <c r="I732" t="str">
        <f t="shared" si="92"/>
        <v>Boisson</v>
      </c>
      <c r="J732" t="str">
        <f t="shared" si="93"/>
        <v>Bière aromatisée</v>
      </c>
      <c r="K732" t="str">
        <f t="shared" si="94"/>
        <v>livrée</v>
      </c>
    </row>
    <row r="733" spans="1:11" x14ac:dyDescent="0.2">
      <c r="A733" t="s">
        <v>1330</v>
      </c>
      <c r="B733" s="14" t="s">
        <v>129</v>
      </c>
      <c r="C733" s="16">
        <v>4</v>
      </c>
      <c r="D733" s="5">
        <f t="shared" si="88"/>
        <v>59.22</v>
      </c>
      <c r="E733" s="5">
        <f t="shared" si="95"/>
        <v>236.88</v>
      </c>
      <c r="F733" s="6">
        <f t="shared" si="89"/>
        <v>284.25599999999997</v>
      </c>
      <c r="G733" s="5">
        <f t="shared" si="90"/>
        <v>172.68</v>
      </c>
      <c r="H733" t="str">
        <f t="shared" si="91"/>
        <v>Come’n’go</v>
      </c>
      <c r="I733" t="str">
        <f t="shared" si="92"/>
        <v>Vêtements</v>
      </c>
      <c r="J733" t="str">
        <f t="shared" si="93"/>
        <v>Jupe courte</v>
      </c>
      <c r="K733" t="str">
        <f t="shared" si="94"/>
        <v>livrée</v>
      </c>
    </row>
    <row r="734" spans="1:11" x14ac:dyDescent="0.2">
      <c r="A734" t="s">
        <v>1331</v>
      </c>
      <c r="B734" s="14" t="s">
        <v>256</v>
      </c>
      <c r="C734" s="16">
        <v>1</v>
      </c>
      <c r="D734" s="5">
        <f t="shared" si="88"/>
        <v>26.86</v>
      </c>
      <c r="E734" s="5">
        <f t="shared" si="95"/>
        <v>26.86</v>
      </c>
      <c r="F734" s="6">
        <f t="shared" si="89"/>
        <v>28.337299999999999</v>
      </c>
      <c r="G734" s="5">
        <f t="shared" si="90"/>
        <v>18.5</v>
      </c>
      <c r="H734" t="str">
        <f t="shared" si="91"/>
        <v>Ferme Mad'In</v>
      </c>
      <c r="I734" t="str">
        <f t="shared" si="92"/>
        <v>Alimentaire</v>
      </c>
      <c r="J734" t="str">
        <f t="shared" si="93"/>
        <v>fromage chèvre frais 1kg</v>
      </c>
      <c r="K734" t="str">
        <f t="shared" si="94"/>
        <v>en livraison</v>
      </c>
    </row>
    <row r="735" spans="1:11" x14ac:dyDescent="0.2">
      <c r="A735" t="s">
        <v>1331</v>
      </c>
      <c r="B735" s="14" t="s">
        <v>250</v>
      </c>
      <c r="C735" s="16">
        <v>2</v>
      </c>
      <c r="D735" s="5">
        <f t="shared" si="88"/>
        <v>25.3</v>
      </c>
      <c r="E735" s="5">
        <f t="shared" si="95"/>
        <v>50.6</v>
      </c>
      <c r="F735" s="6">
        <f t="shared" si="89"/>
        <v>53.382999999999996</v>
      </c>
      <c r="G735" s="5">
        <f t="shared" si="90"/>
        <v>40.799999999999997</v>
      </c>
      <c r="H735" t="str">
        <f t="shared" si="91"/>
        <v>Vino Degust</v>
      </c>
      <c r="I735" t="str">
        <f t="shared" si="92"/>
        <v>Boisson</v>
      </c>
      <c r="J735" t="str">
        <f t="shared" si="93"/>
        <v>champagne brut</v>
      </c>
      <c r="K735" t="str">
        <f t="shared" si="94"/>
        <v>en livraison</v>
      </c>
    </row>
    <row r="736" spans="1:11" x14ac:dyDescent="0.2">
      <c r="A736" t="s">
        <v>1331</v>
      </c>
      <c r="B736" s="14" t="s">
        <v>247</v>
      </c>
      <c r="C736" s="16">
        <v>2</v>
      </c>
      <c r="D736" s="5">
        <f t="shared" si="88"/>
        <v>13</v>
      </c>
      <c r="E736" s="5">
        <f t="shared" si="95"/>
        <v>26</v>
      </c>
      <c r="F736" s="6">
        <f t="shared" si="89"/>
        <v>27.43</v>
      </c>
      <c r="G736" s="5">
        <f t="shared" si="90"/>
        <v>21</v>
      </c>
      <c r="H736" t="str">
        <f t="shared" si="91"/>
        <v>Chèvres d'Argonnes</v>
      </c>
      <c r="I736" t="str">
        <f t="shared" si="92"/>
        <v>Alimentaire</v>
      </c>
      <c r="J736" t="str">
        <f t="shared" si="93"/>
        <v>tomme chèvre bio</v>
      </c>
      <c r="K736" t="str">
        <f t="shared" si="94"/>
        <v>en livraison</v>
      </c>
    </row>
    <row r="737" spans="1:11" x14ac:dyDescent="0.2">
      <c r="A737" t="s">
        <v>1331</v>
      </c>
      <c r="B737" s="14" t="s">
        <v>259</v>
      </c>
      <c r="C737" s="16">
        <v>4</v>
      </c>
      <c r="D737" s="5">
        <f t="shared" si="88"/>
        <v>13.57</v>
      </c>
      <c r="E737" s="5">
        <f t="shared" si="95"/>
        <v>54.28</v>
      </c>
      <c r="F737" s="6">
        <f t="shared" si="89"/>
        <v>65.135999999999996</v>
      </c>
      <c r="G737" s="5">
        <f t="shared" si="90"/>
        <v>33</v>
      </c>
      <c r="H737" t="str">
        <f t="shared" si="91"/>
        <v>A pas de canard</v>
      </c>
      <c r="I737" t="str">
        <f t="shared" si="92"/>
        <v>décoration</v>
      </c>
      <c r="J737" t="str">
        <f t="shared" si="93"/>
        <v>canard sculpé bois</v>
      </c>
      <c r="K737" t="str">
        <f t="shared" si="94"/>
        <v>en livraison</v>
      </c>
    </row>
    <row r="738" spans="1:11" x14ac:dyDescent="0.2">
      <c r="A738" t="s">
        <v>1332</v>
      </c>
      <c r="B738" s="14" t="s">
        <v>157</v>
      </c>
      <c r="C738" s="16">
        <v>2</v>
      </c>
      <c r="D738" s="5">
        <f t="shared" si="88"/>
        <v>5.32</v>
      </c>
      <c r="E738" s="5">
        <f t="shared" si="95"/>
        <v>10.64</v>
      </c>
      <c r="F738" s="6">
        <f t="shared" si="89"/>
        <v>11.225199999999999</v>
      </c>
      <c r="G738" s="5">
        <f t="shared" si="90"/>
        <v>6.92</v>
      </c>
      <c r="H738" t="str">
        <f t="shared" si="91"/>
        <v>Champagne Fred et fils</v>
      </c>
      <c r="I738" t="str">
        <f t="shared" si="92"/>
        <v>Boisson</v>
      </c>
      <c r="J738" t="str">
        <f t="shared" si="93"/>
        <v>Bière blonde</v>
      </c>
      <c r="K738" t="str">
        <f t="shared" si="94"/>
        <v>annulée</v>
      </c>
    </row>
    <row r="739" spans="1:11" x14ac:dyDescent="0.2">
      <c r="A739" t="s">
        <v>1332</v>
      </c>
      <c r="B739" s="14" t="s">
        <v>194</v>
      </c>
      <c r="C739" s="16">
        <v>4</v>
      </c>
      <c r="D739" s="5">
        <f t="shared" si="88"/>
        <v>112.39</v>
      </c>
      <c r="E739" s="5">
        <f t="shared" si="95"/>
        <v>449.56</v>
      </c>
      <c r="F739" s="6">
        <f t="shared" si="89"/>
        <v>539.47199999999998</v>
      </c>
      <c r="G739" s="5">
        <f t="shared" si="90"/>
        <v>374.84</v>
      </c>
      <c r="H739" t="str">
        <f t="shared" si="91"/>
        <v>Come’n’go</v>
      </c>
      <c r="I739" t="str">
        <f t="shared" si="92"/>
        <v>Vêtements</v>
      </c>
      <c r="J739" t="str">
        <f t="shared" si="93"/>
        <v xml:space="preserve">Manteau </v>
      </c>
      <c r="K739" t="str">
        <f t="shared" si="94"/>
        <v>annulée</v>
      </c>
    </row>
    <row r="740" spans="1:11" x14ac:dyDescent="0.2">
      <c r="A740" t="s">
        <v>1332</v>
      </c>
      <c r="B740" s="14" t="s">
        <v>162</v>
      </c>
      <c r="C740" s="16">
        <v>3</v>
      </c>
      <c r="D740" s="5">
        <f t="shared" si="88"/>
        <v>57.71</v>
      </c>
      <c r="E740" s="5">
        <f t="shared" si="95"/>
        <v>173.13</v>
      </c>
      <c r="F740" s="6">
        <f t="shared" si="89"/>
        <v>207.756</v>
      </c>
      <c r="G740" s="5">
        <f t="shared" si="90"/>
        <v>146.22</v>
      </c>
      <c r="H740" t="str">
        <f t="shared" si="91"/>
        <v>Friperie</v>
      </c>
      <c r="I740" t="str">
        <f t="shared" si="92"/>
        <v>Vêtements</v>
      </c>
      <c r="J740" t="str">
        <f t="shared" si="93"/>
        <v>Jupe courte</v>
      </c>
      <c r="K740" t="str">
        <f t="shared" si="94"/>
        <v>annulée</v>
      </c>
    </row>
    <row r="741" spans="1:11" x14ac:dyDescent="0.2">
      <c r="A741" t="s">
        <v>1332</v>
      </c>
      <c r="B741" s="14" t="s">
        <v>171</v>
      </c>
      <c r="C741" s="16">
        <v>4</v>
      </c>
      <c r="D741" s="5">
        <f t="shared" si="88"/>
        <v>9.2899999999999991</v>
      </c>
      <c r="E741" s="5">
        <f t="shared" si="95"/>
        <v>37.159999999999997</v>
      </c>
      <c r="F741" s="6">
        <f t="shared" si="89"/>
        <v>37.940359999999991</v>
      </c>
      <c r="G741" s="5">
        <f t="shared" si="90"/>
        <v>21.2</v>
      </c>
      <c r="H741" t="str">
        <f t="shared" si="91"/>
        <v>Le couchon</v>
      </c>
      <c r="I741" t="str">
        <f t="shared" si="92"/>
        <v>Charcuterie</v>
      </c>
      <c r="J741" t="str">
        <f t="shared" si="93"/>
        <v>Saucisson aux cèpes</v>
      </c>
      <c r="K741" t="str">
        <f t="shared" si="94"/>
        <v>annulée</v>
      </c>
    </row>
    <row r="742" spans="1:11" x14ac:dyDescent="0.2">
      <c r="A742" t="s">
        <v>1333</v>
      </c>
      <c r="B742" s="14" t="s">
        <v>123</v>
      </c>
      <c r="C742" s="16">
        <v>5</v>
      </c>
      <c r="D742" s="5">
        <f t="shared" si="88"/>
        <v>29.35</v>
      </c>
      <c r="E742" s="5">
        <f t="shared" si="95"/>
        <v>146.75</v>
      </c>
      <c r="F742" s="6">
        <f t="shared" si="89"/>
        <v>154.82124999999999</v>
      </c>
      <c r="G742" s="5">
        <f t="shared" si="90"/>
        <v>88</v>
      </c>
      <c r="H742" t="str">
        <f t="shared" si="91"/>
        <v>Le couchon</v>
      </c>
      <c r="I742" t="str">
        <f t="shared" si="92"/>
        <v>Alimentaire</v>
      </c>
      <c r="J742" t="str">
        <f t="shared" si="93"/>
        <v>Panier légumes</v>
      </c>
      <c r="K742" t="str">
        <f t="shared" si="94"/>
        <v>annulée</v>
      </c>
    </row>
    <row r="743" spans="1:11" x14ac:dyDescent="0.2">
      <c r="A743" t="s">
        <v>1333</v>
      </c>
      <c r="B743" s="14" t="s">
        <v>190</v>
      </c>
      <c r="C743" s="16">
        <v>3</v>
      </c>
      <c r="D743" s="5">
        <f t="shared" si="88"/>
        <v>8.91</v>
      </c>
      <c r="E743" s="5">
        <f t="shared" si="95"/>
        <v>26.73</v>
      </c>
      <c r="F743" s="6">
        <f t="shared" si="89"/>
        <v>28.200149999999997</v>
      </c>
      <c r="G743" s="5">
        <f t="shared" si="90"/>
        <v>19.5</v>
      </c>
      <c r="H743" t="str">
        <f t="shared" si="91"/>
        <v>Le Jardin</v>
      </c>
      <c r="I743" t="str">
        <f t="shared" si="92"/>
        <v>Alimentaire</v>
      </c>
      <c r="J743" t="str">
        <f t="shared" si="93"/>
        <v>Confiture marrom</v>
      </c>
      <c r="K743" t="str">
        <f t="shared" si="94"/>
        <v>annulée</v>
      </c>
    </row>
    <row r="744" spans="1:11" x14ac:dyDescent="0.2">
      <c r="A744" t="s">
        <v>1333</v>
      </c>
      <c r="B744" s="14" t="s">
        <v>252</v>
      </c>
      <c r="C744" s="16">
        <v>2</v>
      </c>
      <c r="D744" s="5">
        <f t="shared" si="88"/>
        <v>3</v>
      </c>
      <c r="E744" s="5">
        <f t="shared" si="95"/>
        <v>6</v>
      </c>
      <c r="F744" s="6">
        <f t="shared" si="89"/>
        <v>6.33</v>
      </c>
      <c r="G744" s="5">
        <f t="shared" si="90"/>
        <v>5.5</v>
      </c>
      <c r="H744" t="str">
        <f t="shared" si="91"/>
        <v>Secret nature</v>
      </c>
      <c r="I744" t="str">
        <f t="shared" si="92"/>
        <v>Alimentaire</v>
      </c>
      <c r="J744" t="str">
        <f t="shared" si="93"/>
        <v>pain aux figues</v>
      </c>
      <c r="K744" t="str">
        <f t="shared" si="94"/>
        <v>annulée</v>
      </c>
    </row>
    <row r="745" spans="1:11" x14ac:dyDescent="0.2">
      <c r="A745" t="s">
        <v>1333</v>
      </c>
      <c r="B745" s="14" t="s">
        <v>193</v>
      </c>
      <c r="C745" s="16">
        <v>1</v>
      </c>
      <c r="D745" s="5">
        <f t="shared" si="88"/>
        <v>27.99</v>
      </c>
      <c r="E745" s="5">
        <f t="shared" si="95"/>
        <v>27.99</v>
      </c>
      <c r="F745" s="6">
        <f t="shared" si="89"/>
        <v>33.587999999999994</v>
      </c>
      <c r="G745" s="5">
        <f t="shared" si="90"/>
        <v>22.97</v>
      </c>
      <c r="H745" t="str">
        <f t="shared" si="91"/>
        <v>Galice</v>
      </c>
      <c r="I745" t="str">
        <f t="shared" si="92"/>
        <v>Vêtements</v>
      </c>
      <c r="J745" t="str">
        <f t="shared" si="93"/>
        <v>Tongue</v>
      </c>
      <c r="K745" t="str">
        <f t="shared" si="94"/>
        <v>annulée</v>
      </c>
    </row>
    <row r="746" spans="1:11" x14ac:dyDescent="0.2">
      <c r="A746" t="s">
        <v>1333</v>
      </c>
      <c r="B746" s="14" t="s">
        <v>170</v>
      </c>
      <c r="C746" s="16">
        <v>2</v>
      </c>
      <c r="D746" s="5">
        <f t="shared" si="88"/>
        <v>14.13</v>
      </c>
      <c r="E746" s="5">
        <f t="shared" si="95"/>
        <v>28.26</v>
      </c>
      <c r="F746" s="6">
        <f t="shared" si="89"/>
        <v>33.911999999999999</v>
      </c>
      <c r="G746" s="5">
        <f t="shared" si="90"/>
        <v>25.28</v>
      </c>
      <c r="H746" t="str">
        <f t="shared" si="91"/>
        <v xml:space="preserve">Rose artisan </v>
      </c>
      <c r="I746" t="str">
        <f t="shared" si="92"/>
        <v xml:space="preserve">Bijoux </v>
      </c>
      <c r="J746" t="str">
        <f t="shared" si="93"/>
        <v xml:space="preserve">Pendentif  </v>
      </c>
      <c r="K746" t="str">
        <f t="shared" si="94"/>
        <v>annulée</v>
      </c>
    </row>
    <row r="747" spans="1:11" x14ac:dyDescent="0.2">
      <c r="A747" t="s">
        <v>1334</v>
      </c>
      <c r="B747" s="14" t="s">
        <v>145</v>
      </c>
      <c r="C747" s="16">
        <v>1</v>
      </c>
      <c r="D747" s="5">
        <f t="shared" si="88"/>
        <v>55.91</v>
      </c>
      <c r="E747" s="5">
        <f t="shared" si="95"/>
        <v>55.91</v>
      </c>
      <c r="F747" s="6">
        <f t="shared" si="89"/>
        <v>67.091999999999999</v>
      </c>
      <c r="G747" s="5">
        <f t="shared" si="90"/>
        <v>31.29</v>
      </c>
      <c r="H747" t="str">
        <f t="shared" si="91"/>
        <v>Champagne Fred et fils</v>
      </c>
      <c r="I747" t="str">
        <f t="shared" si="92"/>
        <v>décoration</v>
      </c>
      <c r="J747" t="str">
        <f t="shared" si="93"/>
        <v xml:space="preserve">Bibelot </v>
      </c>
      <c r="K747" t="str">
        <f t="shared" si="94"/>
        <v>annulée</v>
      </c>
    </row>
    <row r="748" spans="1:11" x14ac:dyDescent="0.2">
      <c r="A748" t="s">
        <v>1334</v>
      </c>
      <c r="B748" s="14" t="s">
        <v>146</v>
      </c>
      <c r="C748" s="16">
        <v>4</v>
      </c>
      <c r="D748" s="5">
        <f t="shared" si="88"/>
        <v>6.17</v>
      </c>
      <c r="E748" s="5">
        <f t="shared" si="95"/>
        <v>24.68</v>
      </c>
      <c r="F748" s="6">
        <f t="shared" si="89"/>
        <v>26.037399999999998</v>
      </c>
      <c r="G748" s="5">
        <f t="shared" si="90"/>
        <v>17.12</v>
      </c>
      <c r="H748" t="str">
        <f t="shared" si="91"/>
        <v>Brasserie TDC</v>
      </c>
      <c r="I748" t="str">
        <f t="shared" si="92"/>
        <v>Boisson</v>
      </c>
      <c r="J748" t="str">
        <f t="shared" si="93"/>
        <v>Bière brune</v>
      </c>
      <c r="K748" t="str">
        <f t="shared" si="94"/>
        <v>annulée</v>
      </c>
    </row>
    <row r="749" spans="1:11" x14ac:dyDescent="0.2">
      <c r="A749" t="s">
        <v>1334</v>
      </c>
      <c r="B749" s="14" t="s">
        <v>178</v>
      </c>
      <c r="C749" s="16">
        <v>1</v>
      </c>
      <c r="D749" s="5">
        <f t="shared" si="88"/>
        <v>41.89</v>
      </c>
      <c r="E749" s="5">
        <f t="shared" si="95"/>
        <v>41.89</v>
      </c>
      <c r="F749" s="6">
        <f t="shared" si="89"/>
        <v>50.268000000000001</v>
      </c>
      <c r="G749" s="5">
        <f t="shared" si="90"/>
        <v>35.450000000000003</v>
      </c>
      <c r="H749" t="str">
        <f t="shared" si="91"/>
        <v>Tango</v>
      </c>
      <c r="I749" t="str">
        <f t="shared" si="92"/>
        <v>Vêtements</v>
      </c>
      <c r="J749" t="str">
        <f t="shared" si="93"/>
        <v>Pantalon mi-long</v>
      </c>
      <c r="K749" t="str">
        <f t="shared" si="94"/>
        <v>annulée</v>
      </c>
    </row>
    <row r="750" spans="1:11" x14ac:dyDescent="0.2">
      <c r="A750" t="s">
        <v>1334</v>
      </c>
      <c r="B750" s="14" t="s">
        <v>253</v>
      </c>
      <c r="C750" s="16">
        <v>4</v>
      </c>
      <c r="D750" s="5">
        <f t="shared" si="88"/>
        <v>7.87</v>
      </c>
      <c r="E750" s="5">
        <f t="shared" si="95"/>
        <v>31.48</v>
      </c>
      <c r="F750" s="6">
        <f t="shared" si="89"/>
        <v>33.211399999999998</v>
      </c>
      <c r="G750" s="5">
        <f t="shared" si="90"/>
        <v>25.4</v>
      </c>
      <c r="H750" t="str">
        <f t="shared" si="91"/>
        <v>Beloy</v>
      </c>
      <c r="I750" t="str">
        <f t="shared" si="92"/>
        <v>Alimentaire</v>
      </c>
      <c r="J750" t="str">
        <f t="shared" si="93"/>
        <v>jus pomme 33cl x 6</v>
      </c>
      <c r="K750" t="str">
        <f t="shared" si="94"/>
        <v>annulée</v>
      </c>
    </row>
    <row r="751" spans="1:11" x14ac:dyDescent="0.2">
      <c r="A751" t="s">
        <v>1335</v>
      </c>
      <c r="B751" s="14" t="s">
        <v>253</v>
      </c>
      <c r="C751" s="16">
        <v>5</v>
      </c>
      <c r="D751" s="5">
        <f t="shared" si="88"/>
        <v>7.87</v>
      </c>
      <c r="E751" s="5">
        <f t="shared" si="95"/>
        <v>39.35</v>
      </c>
      <c r="F751" s="6">
        <f t="shared" si="89"/>
        <v>41.514249999999997</v>
      </c>
      <c r="G751" s="5">
        <f t="shared" si="90"/>
        <v>31.75</v>
      </c>
      <c r="H751" t="str">
        <f t="shared" si="91"/>
        <v>Beloy</v>
      </c>
      <c r="I751" t="str">
        <f t="shared" si="92"/>
        <v>Alimentaire</v>
      </c>
      <c r="J751" t="str">
        <f t="shared" si="93"/>
        <v>jus pomme 33cl x 6</v>
      </c>
      <c r="K751" t="str">
        <f t="shared" si="94"/>
        <v>en livraison</v>
      </c>
    </row>
    <row r="752" spans="1:11" x14ac:dyDescent="0.2">
      <c r="A752" t="s">
        <v>1335</v>
      </c>
      <c r="B752" s="14" t="s">
        <v>174</v>
      </c>
      <c r="C752" s="16">
        <v>1</v>
      </c>
      <c r="D752" s="5">
        <f t="shared" si="88"/>
        <v>47.14</v>
      </c>
      <c r="E752" s="5">
        <f t="shared" si="95"/>
        <v>47.14</v>
      </c>
      <c r="F752" s="6">
        <f t="shared" si="89"/>
        <v>56.567999999999998</v>
      </c>
      <c r="G752" s="5">
        <f t="shared" si="90"/>
        <v>27.37</v>
      </c>
      <c r="H752" t="str">
        <f t="shared" si="91"/>
        <v>Cuir &amp; co</v>
      </c>
      <c r="I752" t="str">
        <f t="shared" si="92"/>
        <v>Vêtements</v>
      </c>
      <c r="J752" t="str">
        <f t="shared" si="93"/>
        <v>Jeans</v>
      </c>
      <c r="K752" t="str">
        <f t="shared" si="94"/>
        <v>en livraison</v>
      </c>
    </row>
    <row r="753" spans="1:11" x14ac:dyDescent="0.2">
      <c r="A753" t="s">
        <v>1335</v>
      </c>
      <c r="B753" s="14" t="s">
        <v>252</v>
      </c>
      <c r="C753" s="16">
        <v>5</v>
      </c>
      <c r="D753" s="5">
        <f t="shared" si="88"/>
        <v>3</v>
      </c>
      <c r="E753" s="5">
        <f t="shared" si="95"/>
        <v>15</v>
      </c>
      <c r="F753" s="6">
        <f t="shared" si="89"/>
        <v>15.824999999999999</v>
      </c>
      <c r="G753" s="5">
        <f t="shared" si="90"/>
        <v>13.75</v>
      </c>
      <c r="H753" t="str">
        <f t="shared" si="91"/>
        <v>Secret nature</v>
      </c>
      <c r="I753" t="str">
        <f t="shared" si="92"/>
        <v>Alimentaire</v>
      </c>
      <c r="J753" t="str">
        <f t="shared" si="93"/>
        <v>pain aux figues</v>
      </c>
      <c r="K753" t="str">
        <f t="shared" si="94"/>
        <v>en livraison</v>
      </c>
    </row>
    <row r="754" spans="1:11" x14ac:dyDescent="0.2">
      <c r="A754" t="s">
        <v>1335</v>
      </c>
      <c r="B754" s="14" t="s">
        <v>193</v>
      </c>
      <c r="C754" s="16">
        <v>1</v>
      </c>
      <c r="D754" s="5">
        <f t="shared" si="88"/>
        <v>27.99</v>
      </c>
      <c r="E754" s="5">
        <f t="shared" si="95"/>
        <v>27.99</v>
      </c>
      <c r="F754" s="6">
        <f t="shared" si="89"/>
        <v>33.587999999999994</v>
      </c>
      <c r="G754" s="5">
        <f t="shared" si="90"/>
        <v>22.97</v>
      </c>
      <c r="H754" t="str">
        <f t="shared" si="91"/>
        <v>Galice</v>
      </c>
      <c r="I754" t="str">
        <f t="shared" si="92"/>
        <v>Vêtements</v>
      </c>
      <c r="J754" t="str">
        <f t="shared" si="93"/>
        <v>Tongue</v>
      </c>
      <c r="K754" t="str">
        <f t="shared" si="94"/>
        <v>en livraison</v>
      </c>
    </row>
    <row r="755" spans="1:11" x14ac:dyDescent="0.2">
      <c r="A755" t="s">
        <v>1336</v>
      </c>
      <c r="B755" s="14" t="s">
        <v>267</v>
      </c>
      <c r="C755" s="16">
        <v>2</v>
      </c>
      <c r="D755" s="5">
        <f t="shared" si="88"/>
        <v>59.5</v>
      </c>
      <c r="E755" s="5">
        <f t="shared" si="95"/>
        <v>119</v>
      </c>
      <c r="F755" s="6">
        <f t="shared" si="89"/>
        <v>125.54499999999999</v>
      </c>
      <c r="G755" s="5">
        <f t="shared" si="90"/>
        <v>90</v>
      </c>
      <c r="H755" t="str">
        <f t="shared" si="91"/>
        <v>Vino Degust</v>
      </c>
      <c r="I755" t="str">
        <f t="shared" si="92"/>
        <v>Boisson</v>
      </c>
      <c r="J755" t="str">
        <f t="shared" si="93"/>
        <v>Champagne millesime 2020</v>
      </c>
      <c r="K755" t="str">
        <f t="shared" si="94"/>
        <v>annulée</v>
      </c>
    </row>
    <row r="756" spans="1:11" x14ac:dyDescent="0.2">
      <c r="A756" t="s">
        <v>1337</v>
      </c>
      <c r="B756" s="14" t="s">
        <v>148</v>
      </c>
      <c r="C756" s="16">
        <v>4</v>
      </c>
      <c r="D756" s="5">
        <f t="shared" si="88"/>
        <v>49.88</v>
      </c>
      <c r="E756" s="5">
        <f t="shared" si="95"/>
        <v>199.52</v>
      </c>
      <c r="F756" s="6">
        <f t="shared" si="89"/>
        <v>239.42400000000001</v>
      </c>
      <c r="G756" s="5">
        <f t="shared" si="90"/>
        <v>114.64</v>
      </c>
      <c r="H756" t="str">
        <f t="shared" si="91"/>
        <v>Tango</v>
      </c>
      <c r="I756" t="str">
        <f t="shared" si="92"/>
        <v>Vêtements</v>
      </c>
      <c r="J756" t="str">
        <f t="shared" si="93"/>
        <v>Chemise coton</v>
      </c>
      <c r="K756" t="str">
        <f t="shared" si="94"/>
        <v>livrée</v>
      </c>
    </row>
    <row r="757" spans="1:11" x14ac:dyDescent="0.2">
      <c r="A757" t="s">
        <v>1337</v>
      </c>
      <c r="B757" s="14" t="s">
        <v>255</v>
      </c>
      <c r="C757" s="16">
        <v>1</v>
      </c>
      <c r="D757" s="5">
        <f t="shared" si="88"/>
        <v>35.700000000000003</v>
      </c>
      <c r="E757" s="5">
        <f t="shared" si="95"/>
        <v>35.700000000000003</v>
      </c>
      <c r="F757" s="6">
        <f t="shared" si="89"/>
        <v>37.663499999999999</v>
      </c>
      <c r="G757" s="5">
        <f t="shared" si="90"/>
        <v>28.7</v>
      </c>
      <c r="H757" t="str">
        <f t="shared" si="91"/>
        <v>Chèvres d'Argonnes</v>
      </c>
      <c r="I757" t="str">
        <f t="shared" si="92"/>
        <v>Alimentaire</v>
      </c>
      <c r="J757" t="str">
        <f t="shared" si="93"/>
        <v>Fromage crémeux chèvre 1kg</v>
      </c>
      <c r="K757" t="str">
        <f t="shared" si="94"/>
        <v>livrée</v>
      </c>
    </row>
    <row r="758" spans="1:11" x14ac:dyDescent="0.2">
      <c r="A758" t="s">
        <v>1338</v>
      </c>
      <c r="B758" s="14" t="s">
        <v>160</v>
      </c>
      <c r="C758" s="16">
        <v>5</v>
      </c>
      <c r="D758" s="5">
        <f t="shared" si="88"/>
        <v>32.72</v>
      </c>
      <c r="E758" s="5">
        <f t="shared" si="95"/>
        <v>163.6</v>
      </c>
      <c r="F758" s="6">
        <f t="shared" si="89"/>
        <v>196.32</v>
      </c>
      <c r="G758" s="5">
        <f t="shared" si="90"/>
        <v>145.35</v>
      </c>
      <c r="H758" t="str">
        <f t="shared" si="91"/>
        <v xml:space="preserve">Rose artisan </v>
      </c>
      <c r="I758" t="str">
        <f t="shared" si="92"/>
        <v xml:space="preserve">Bijoux </v>
      </c>
      <c r="J758" t="str">
        <f t="shared" si="93"/>
        <v xml:space="preserve">Anneau </v>
      </c>
      <c r="K758" t="str">
        <f t="shared" si="94"/>
        <v>livrée</v>
      </c>
    </row>
    <row r="759" spans="1:11" x14ac:dyDescent="0.2">
      <c r="A759" t="s">
        <v>1339</v>
      </c>
      <c r="B759" s="14" t="s">
        <v>191</v>
      </c>
      <c r="C759" s="16">
        <v>1</v>
      </c>
      <c r="D759" s="5">
        <f t="shared" si="88"/>
        <v>32.26</v>
      </c>
      <c r="E759" s="5">
        <f t="shared" si="95"/>
        <v>32.26</v>
      </c>
      <c r="F759" s="6">
        <f t="shared" si="89"/>
        <v>38.711999999999996</v>
      </c>
      <c r="G759" s="5">
        <f t="shared" si="90"/>
        <v>18.16</v>
      </c>
      <c r="H759" t="str">
        <f t="shared" si="91"/>
        <v>La Folie</v>
      </c>
      <c r="I759" t="str">
        <f t="shared" si="92"/>
        <v>Vêtements</v>
      </c>
      <c r="J759" t="str">
        <f t="shared" si="93"/>
        <v>Lot short enfant</v>
      </c>
      <c r="K759" t="str">
        <f t="shared" si="94"/>
        <v>en livraison</v>
      </c>
    </row>
    <row r="760" spans="1:11" x14ac:dyDescent="0.2">
      <c r="A760" t="s">
        <v>1340</v>
      </c>
      <c r="B760" s="14" t="s">
        <v>124</v>
      </c>
      <c r="C760" s="16">
        <v>1</v>
      </c>
      <c r="D760" s="5">
        <f t="shared" si="88"/>
        <v>5.71</v>
      </c>
      <c r="E760" s="5">
        <f t="shared" si="95"/>
        <v>5.71</v>
      </c>
      <c r="F760" s="6">
        <f t="shared" si="89"/>
        <v>6.0240499999999999</v>
      </c>
      <c r="G760" s="5">
        <f t="shared" si="90"/>
        <v>4.25</v>
      </c>
      <c r="H760" t="str">
        <f t="shared" si="91"/>
        <v>Champagne Mondom</v>
      </c>
      <c r="I760" t="str">
        <f t="shared" si="92"/>
        <v>Boisson</v>
      </c>
      <c r="J760" t="str">
        <f t="shared" si="93"/>
        <v>Bière blonde IPA</v>
      </c>
      <c r="K760" t="str">
        <f t="shared" si="94"/>
        <v>livrée</v>
      </c>
    </row>
    <row r="761" spans="1:11" x14ac:dyDescent="0.2">
      <c r="A761" t="s">
        <v>1340</v>
      </c>
      <c r="B761" s="14" t="s">
        <v>255</v>
      </c>
      <c r="C761" s="16">
        <v>1</v>
      </c>
      <c r="D761" s="5">
        <f t="shared" si="88"/>
        <v>35.700000000000003</v>
      </c>
      <c r="E761" s="5">
        <f t="shared" si="95"/>
        <v>35.700000000000003</v>
      </c>
      <c r="F761" s="6">
        <f t="shared" si="89"/>
        <v>37.663499999999999</v>
      </c>
      <c r="G761" s="5">
        <f t="shared" si="90"/>
        <v>28.7</v>
      </c>
      <c r="H761" t="str">
        <f t="shared" si="91"/>
        <v>Chèvres d'Argonnes</v>
      </c>
      <c r="I761" t="str">
        <f t="shared" si="92"/>
        <v>Alimentaire</v>
      </c>
      <c r="J761" t="str">
        <f t="shared" si="93"/>
        <v>Fromage crémeux chèvre 1kg</v>
      </c>
      <c r="K761" t="str">
        <f t="shared" si="94"/>
        <v>livrée</v>
      </c>
    </row>
    <row r="762" spans="1:11" x14ac:dyDescent="0.2">
      <c r="A762" t="s">
        <v>1341</v>
      </c>
      <c r="B762" s="14" t="s">
        <v>154</v>
      </c>
      <c r="C762" s="16">
        <v>4</v>
      </c>
      <c r="D762" s="5">
        <f t="shared" si="88"/>
        <v>29.58</v>
      </c>
      <c r="E762" s="5">
        <f t="shared" si="95"/>
        <v>118.32</v>
      </c>
      <c r="F762" s="6">
        <f t="shared" si="89"/>
        <v>124.82759999999999</v>
      </c>
      <c r="G762" s="5">
        <f t="shared" si="90"/>
        <v>79.599999999999994</v>
      </c>
      <c r="H762" t="str">
        <f t="shared" si="91"/>
        <v>La Ruche</v>
      </c>
      <c r="I762" t="str">
        <f t="shared" si="92"/>
        <v>Alimentaire</v>
      </c>
      <c r="J762" t="str">
        <f t="shared" si="93"/>
        <v>Panier légumes</v>
      </c>
      <c r="K762" t="str">
        <f t="shared" si="94"/>
        <v>livrée</v>
      </c>
    </row>
    <row r="763" spans="1:11" x14ac:dyDescent="0.2">
      <c r="A763" t="s">
        <v>1342</v>
      </c>
      <c r="B763" s="14" t="s">
        <v>159</v>
      </c>
      <c r="C763" s="16">
        <v>1</v>
      </c>
      <c r="D763" s="5">
        <f t="shared" si="88"/>
        <v>4.63</v>
      </c>
      <c r="E763" s="5">
        <f t="shared" si="95"/>
        <v>4.63</v>
      </c>
      <c r="F763" s="6">
        <f t="shared" si="89"/>
        <v>4.8846499999999997</v>
      </c>
      <c r="G763" s="5">
        <f t="shared" si="90"/>
        <v>3.61</v>
      </c>
      <c r="H763" t="str">
        <f t="shared" si="91"/>
        <v>Champagne Mondom</v>
      </c>
      <c r="I763" t="str">
        <f t="shared" si="92"/>
        <v>Boisson</v>
      </c>
      <c r="J763" t="str">
        <f t="shared" si="93"/>
        <v>Bière aromatisée</v>
      </c>
      <c r="K763" t="str">
        <f t="shared" si="94"/>
        <v>en traitement</v>
      </c>
    </row>
    <row r="764" spans="1:11" x14ac:dyDescent="0.2">
      <c r="A764" t="s">
        <v>1342</v>
      </c>
      <c r="B764" s="14" t="s">
        <v>166</v>
      </c>
      <c r="C764" s="16">
        <v>2</v>
      </c>
      <c r="D764" s="5">
        <f t="shared" si="88"/>
        <v>10.73</v>
      </c>
      <c r="E764" s="5">
        <f t="shared" si="95"/>
        <v>21.46</v>
      </c>
      <c r="F764" s="6">
        <f t="shared" si="89"/>
        <v>22.6403</v>
      </c>
      <c r="G764" s="5">
        <f t="shared" si="90"/>
        <v>13.66</v>
      </c>
      <c r="H764" t="str">
        <f t="shared" si="91"/>
        <v>Miellerie</v>
      </c>
      <c r="I764" t="str">
        <f t="shared" si="92"/>
        <v>Alimentaire</v>
      </c>
      <c r="J764" t="str">
        <f t="shared" si="93"/>
        <v>Soupe courges</v>
      </c>
      <c r="K764" t="str">
        <f t="shared" si="94"/>
        <v>en traitement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98167-7F5E-1342-9657-E3167144793B}">
  <sheetPr>
    <tabColor theme="9" tint="0.79998168889431442"/>
  </sheetPr>
  <dimension ref="A3:F33"/>
  <sheetViews>
    <sheetView workbookViewId="0">
      <selection activeCell="E3" sqref="E3"/>
    </sheetView>
  </sheetViews>
  <sheetFormatPr baseColWidth="10" defaultRowHeight="16" x14ac:dyDescent="0.2"/>
  <cols>
    <col min="1" max="1" width="20.1640625" bestFit="1" customWidth="1"/>
    <col min="2" max="2" width="22.83203125" bestFit="1" customWidth="1"/>
    <col min="3" max="3" width="13.1640625" customWidth="1"/>
    <col min="4" max="4" width="12.6640625" customWidth="1"/>
    <col min="5" max="5" width="14" customWidth="1"/>
    <col min="6" max="6" width="12" bestFit="1" customWidth="1"/>
    <col min="7" max="7" width="12.33203125" customWidth="1"/>
    <col min="8" max="8" width="17.33203125" bestFit="1" customWidth="1"/>
    <col min="9" max="9" width="18.6640625" bestFit="1" customWidth="1"/>
    <col min="10" max="10" width="22.1640625" bestFit="1" customWidth="1"/>
    <col min="11" max="11" width="23.5" bestFit="1" customWidth="1"/>
  </cols>
  <sheetData>
    <row r="3" spans="1:6" x14ac:dyDescent="0.2">
      <c r="A3" s="20" t="s">
        <v>1409</v>
      </c>
      <c r="B3" s="20" t="s">
        <v>116</v>
      </c>
      <c r="C3" s="14"/>
      <c r="D3" s="14"/>
      <c r="E3" s="14"/>
      <c r="F3" s="14"/>
    </row>
    <row r="4" spans="1:6" ht="17" x14ac:dyDescent="0.2">
      <c r="A4" s="20" t="s">
        <v>1408</v>
      </c>
      <c r="B4" s="21" t="s">
        <v>117</v>
      </c>
      <c r="C4" s="21" t="s">
        <v>119</v>
      </c>
      <c r="D4" s="21" t="s">
        <v>118</v>
      </c>
      <c r="E4" s="21" t="s">
        <v>120</v>
      </c>
      <c r="F4" s="21" t="s">
        <v>1407</v>
      </c>
    </row>
    <row r="5" spans="1:6" x14ac:dyDescent="0.2">
      <c r="A5" s="18" t="s">
        <v>5</v>
      </c>
      <c r="B5" s="6">
        <v>1917.0721499999991</v>
      </c>
      <c r="C5" s="6">
        <v>1923.7186499999998</v>
      </c>
      <c r="D5" s="6">
        <v>1811.8253500000003</v>
      </c>
      <c r="E5" s="6">
        <v>1828.9690999999998</v>
      </c>
      <c r="F5" s="6">
        <v>7481.5852499999983</v>
      </c>
    </row>
    <row r="6" spans="1:6" x14ac:dyDescent="0.2">
      <c r="A6" s="18" t="s">
        <v>6</v>
      </c>
      <c r="B6" s="6">
        <v>1793.2559999999999</v>
      </c>
      <c r="C6" s="6">
        <v>2649.3239999999996</v>
      </c>
      <c r="D6" s="6">
        <v>1387.3319999999994</v>
      </c>
      <c r="E6" s="6">
        <v>1932.48</v>
      </c>
      <c r="F6" s="6">
        <v>7762.3919999999998</v>
      </c>
    </row>
    <row r="7" spans="1:6" x14ac:dyDescent="0.2">
      <c r="A7" s="18" t="s">
        <v>4</v>
      </c>
      <c r="B7" s="6">
        <v>2150.9234500000002</v>
      </c>
      <c r="C7" s="6">
        <v>2354.0109499999994</v>
      </c>
      <c r="D7" s="6">
        <v>1800.8533499999994</v>
      </c>
      <c r="E7" s="6">
        <v>2904.8475499999995</v>
      </c>
      <c r="F7" s="6">
        <v>9210.6352999999981</v>
      </c>
    </row>
    <row r="8" spans="1:6" x14ac:dyDescent="0.2">
      <c r="A8" s="18" t="s">
        <v>7</v>
      </c>
      <c r="B8" s="6">
        <v>623.90246999999999</v>
      </c>
      <c r="C8" s="6">
        <v>948.33542999999997</v>
      </c>
      <c r="D8" s="6">
        <v>989.24689999999987</v>
      </c>
      <c r="E8" s="6">
        <v>768.38418000000001</v>
      </c>
      <c r="F8" s="6">
        <v>3329.8689800000002</v>
      </c>
    </row>
    <row r="9" spans="1:6" x14ac:dyDescent="0.2">
      <c r="A9" s="18" t="s">
        <v>3</v>
      </c>
      <c r="B9" s="6">
        <v>397.584</v>
      </c>
      <c r="C9" s="6">
        <v>641.14599999999996</v>
      </c>
      <c r="D9" s="6">
        <v>420.26600000000002</v>
      </c>
      <c r="E9" s="6">
        <v>204.31400000000002</v>
      </c>
      <c r="F9" s="6">
        <v>1663.3100000000002</v>
      </c>
    </row>
    <row r="10" spans="1:6" x14ac:dyDescent="0.2">
      <c r="A10" s="18" t="s">
        <v>2</v>
      </c>
      <c r="B10" s="6">
        <v>1336.5840000000001</v>
      </c>
      <c r="C10" s="6">
        <v>1454.6759999999999</v>
      </c>
      <c r="D10" s="6">
        <v>689.44799999999987</v>
      </c>
      <c r="E10" s="6">
        <v>607.06799999999998</v>
      </c>
      <c r="F10" s="6">
        <v>4087.7759999999998</v>
      </c>
    </row>
    <row r="11" spans="1:6" x14ac:dyDescent="0.2">
      <c r="A11" s="18" t="s">
        <v>1</v>
      </c>
      <c r="B11" s="6">
        <v>10673.999999999998</v>
      </c>
      <c r="C11" s="6">
        <v>9363.6839999999975</v>
      </c>
      <c r="D11" s="6">
        <v>7969.8119999999999</v>
      </c>
      <c r="E11" s="6">
        <v>13110.732</v>
      </c>
      <c r="F11" s="6">
        <v>41118.227999999988</v>
      </c>
    </row>
    <row r="12" spans="1:6" x14ac:dyDescent="0.2">
      <c r="A12" s="18" t="s">
        <v>1407</v>
      </c>
      <c r="B12" s="6">
        <v>18893.322069999998</v>
      </c>
      <c r="C12" s="6">
        <v>19334.895029999996</v>
      </c>
      <c r="D12" s="6">
        <v>15068.783599999999</v>
      </c>
      <c r="E12" s="6">
        <v>21356.794829999999</v>
      </c>
      <c r="F12" s="6">
        <v>74653.795529999989</v>
      </c>
    </row>
    <row r="20" spans="1:6" x14ac:dyDescent="0.2">
      <c r="A20" s="20" t="s">
        <v>1410</v>
      </c>
      <c r="B20" s="20" t="s">
        <v>116</v>
      </c>
      <c r="C20" s="14"/>
      <c r="D20" s="14"/>
      <c r="E20" s="14"/>
      <c r="F20" s="14"/>
    </row>
    <row r="21" spans="1:6" ht="17" x14ac:dyDescent="0.2">
      <c r="A21" s="20" t="s">
        <v>0</v>
      </c>
      <c r="B21" s="21" t="s">
        <v>117</v>
      </c>
      <c r="C21" s="21" t="s">
        <v>119</v>
      </c>
      <c r="D21" s="21" t="s">
        <v>118</v>
      </c>
      <c r="E21" s="21" t="s">
        <v>120</v>
      </c>
      <c r="F21" s="21" t="s">
        <v>1407</v>
      </c>
    </row>
    <row r="22" spans="1:6" x14ac:dyDescent="0.2">
      <c r="A22" s="22" t="s">
        <v>1411</v>
      </c>
      <c r="B22">
        <v>6</v>
      </c>
      <c r="C22">
        <v>7</v>
      </c>
      <c r="D22">
        <v>6</v>
      </c>
      <c r="E22">
        <v>9</v>
      </c>
      <c r="F22">
        <v>28</v>
      </c>
    </row>
    <row r="23" spans="1:6" x14ac:dyDescent="0.2">
      <c r="A23" s="22" t="s">
        <v>1413</v>
      </c>
      <c r="B23">
        <v>108</v>
      </c>
      <c r="C23">
        <v>121</v>
      </c>
      <c r="D23">
        <v>65</v>
      </c>
      <c r="E23">
        <v>80</v>
      </c>
      <c r="F23">
        <v>374</v>
      </c>
    </row>
    <row r="24" spans="1:6" x14ac:dyDescent="0.2">
      <c r="A24" s="22" t="s">
        <v>1414</v>
      </c>
      <c r="B24">
        <v>34</v>
      </c>
      <c r="C24">
        <v>38</v>
      </c>
      <c r="D24">
        <v>17</v>
      </c>
      <c r="E24">
        <v>31</v>
      </c>
      <c r="F24">
        <v>120</v>
      </c>
    </row>
    <row r="25" spans="1:6" x14ac:dyDescent="0.2">
      <c r="A25" s="22" t="s">
        <v>1415</v>
      </c>
      <c r="B25">
        <v>23</v>
      </c>
      <c r="C25">
        <v>27</v>
      </c>
      <c r="D25">
        <v>31</v>
      </c>
      <c r="E25">
        <v>28</v>
      </c>
      <c r="F25">
        <v>109</v>
      </c>
    </row>
    <row r="26" spans="1:6" x14ac:dyDescent="0.2">
      <c r="A26" s="22" t="s">
        <v>1416</v>
      </c>
      <c r="B26">
        <v>11</v>
      </c>
      <c r="C26">
        <v>17</v>
      </c>
      <c r="D26">
        <v>9</v>
      </c>
      <c r="E26">
        <v>23</v>
      </c>
      <c r="F26">
        <v>60</v>
      </c>
    </row>
    <row r="27" spans="1:6" x14ac:dyDescent="0.2">
      <c r="A27" s="22" t="s">
        <v>1417</v>
      </c>
      <c r="B27">
        <v>7</v>
      </c>
      <c r="C27">
        <v>8</v>
      </c>
      <c r="D27">
        <v>8</v>
      </c>
      <c r="E27">
        <v>10</v>
      </c>
      <c r="F27">
        <v>33</v>
      </c>
    </row>
    <row r="28" spans="1:6" x14ac:dyDescent="0.2">
      <c r="A28" s="22" t="s">
        <v>1418</v>
      </c>
      <c r="B28">
        <v>3</v>
      </c>
      <c r="C28">
        <v>7</v>
      </c>
      <c r="D28">
        <v>6</v>
      </c>
      <c r="E28">
        <v>5</v>
      </c>
      <c r="F28">
        <v>21</v>
      </c>
    </row>
    <row r="29" spans="1:6" x14ac:dyDescent="0.2">
      <c r="A29" s="22" t="s">
        <v>1419</v>
      </c>
      <c r="B29">
        <v>1</v>
      </c>
      <c r="C29">
        <v>1</v>
      </c>
      <c r="D29">
        <v>1</v>
      </c>
      <c r="E29">
        <v>2</v>
      </c>
      <c r="F29">
        <v>5</v>
      </c>
    </row>
    <row r="30" spans="1:6" x14ac:dyDescent="0.2">
      <c r="A30" s="22" t="s">
        <v>1420</v>
      </c>
      <c r="B30">
        <v>1</v>
      </c>
      <c r="F30">
        <v>1</v>
      </c>
    </row>
    <row r="31" spans="1:6" x14ac:dyDescent="0.2">
      <c r="A31" s="22" t="s">
        <v>1421</v>
      </c>
      <c r="B31">
        <v>5</v>
      </c>
      <c r="C31">
        <v>1</v>
      </c>
      <c r="E31">
        <v>1</v>
      </c>
      <c r="F31">
        <v>7</v>
      </c>
    </row>
    <row r="32" spans="1:6" x14ac:dyDescent="0.2">
      <c r="A32" s="22" t="s">
        <v>1412</v>
      </c>
      <c r="B32">
        <v>1</v>
      </c>
      <c r="D32">
        <v>1</v>
      </c>
      <c r="E32">
        <v>3</v>
      </c>
      <c r="F32">
        <v>5</v>
      </c>
    </row>
    <row r="33" spans="1:6" x14ac:dyDescent="0.2">
      <c r="A33" s="22" t="s">
        <v>1407</v>
      </c>
      <c r="B33">
        <v>200</v>
      </c>
      <c r="C33">
        <v>227</v>
      </c>
      <c r="D33">
        <v>144</v>
      </c>
      <c r="E33">
        <v>192</v>
      </c>
      <c r="F33">
        <v>763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9185E-7020-9842-9536-7205CC8FF779}">
  <sheetPr>
    <tabColor theme="9" tint="0.79998168889431442"/>
  </sheetPr>
  <dimension ref="A3:C33"/>
  <sheetViews>
    <sheetView tabSelected="1" workbookViewId="0">
      <selection activeCell="A4" sqref="A4"/>
    </sheetView>
  </sheetViews>
  <sheetFormatPr baseColWidth="10" defaultRowHeight="16" x14ac:dyDescent="0.2"/>
  <cols>
    <col min="1" max="1" width="20.33203125" bestFit="1" customWidth="1"/>
    <col min="2" max="2" width="20.6640625" bestFit="1" customWidth="1"/>
    <col min="3" max="3" width="18" bestFit="1" customWidth="1"/>
  </cols>
  <sheetData>
    <row r="3" spans="1:3" x14ac:dyDescent="0.2">
      <c r="A3" s="17" t="s">
        <v>1434</v>
      </c>
      <c r="B3" t="s">
        <v>1422</v>
      </c>
      <c r="C3" t="s">
        <v>1423</v>
      </c>
    </row>
    <row r="4" spans="1:3" x14ac:dyDescent="0.2">
      <c r="A4" s="18" t="s">
        <v>86</v>
      </c>
      <c r="B4" s="6">
        <v>1080.3499999999999</v>
      </c>
      <c r="C4">
        <v>84</v>
      </c>
    </row>
    <row r="5" spans="1:3" x14ac:dyDescent="0.2">
      <c r="A5" s="18" t="s">
        <v>24</v>
      </c>
      <c r="B5" s="6">
        <v>884.5200000000001</v>
      </c>
      <c r="C5">
        <v>26</v>
      </c>
    </row>
    <row r="6" spans="1:3" x14ac:dyDescent="0.2">
      <c r="A6" s="18" t="s">
        <v>40</v>
      </c>
      <c r="B6" s="6">
        <v>181.76</v>
      </c>
      <c r="C6">
        <v>46</v>
      </c>
    </row>
    <row r="7" spans="1:3" x14ac:dyDescent="0.2">
      <c r="A7" s="18" t="s">
        <v>81</v>
      </c>
      <c r="B7" s="6">
        <v>501.90000000000003</v>
      </c>
      <c r="C7">
        <v>30</v>
      </c>
    </row>
    <row r="8" spans="1:3" x14ac:dyDescent="0.2">
      <c r="A8" s="18" t="s">
        <v>93</v>
      </c>
      <c r="B8" s="6">
        <v>269.85000000000002</v>
      </c>
      <c r="C8">
        <v>51</v>
      </c>
    </row>
    <row r="9" spans="1:3" x14ac:dyDescent="0.2">
      <c r="A9" s="18" t="s">
        <v>70</v>
      </c>
      <c r="B9" s="6">
        <v>1026.08</v>
      </c>
      <c r="C9">
        <v>22</v>
      </c>
    </row>
    <row r="10" spans="1:3" x14ac:dyDescent="0.2">
      <c r="A10" s="18" t="s">
        <v>61</v>
      </c>
      <c r="B10" s="6">
        <v>107.00000000000001</v>
      </c>
      <c r="C10">
        <v>25</v>
      </c>
    </row>
    <row r="11" spans="1:3" x14ac:dyDescent="0.2">
      <c r="A11" s="18" t="s">
        <v>22</v>
      </c>
      <c r="B11" s="6">
        <v>1800.2600000000002</v>
      </c>
      <c r="C11">
        <v>121</v>
      </c>
    </row>
    <row r="12" spans="1:3" x14ac:dyDescent="0.2">
      <c r="A12" s="18" t="s">
        <v>18</v>
      </c>
      <c r="B12" s="6">
        <v>883.82</v>
      </c>
      <c r="C12">
        <v>86</v>
      </c>
    </row>
    <row r="13" spans="1:3" x14ac:dyDescent="0.2">
      <c r="A13" s="18" t="s">
        <v>101</v>
      </c>
      <c r="B13" s="6">
        <v>1006.1</v>
      </c>
      <c r="C13">
        <v>55</v>
      </c>
    </row>
    <row r="14" spans="1:3" x14ac:dyDescent="0.2">
      <c r="A14" s="18" t="s">
        <v>36</v>
      </c>
      <c r="B14" s="6">
        <v>7967.0100000000039</v>
      </c>
      <c r="C14">
        <v>179</v>
      </c>
    </row>
    <row r="15" spans="1:3" x14ac:dyDescent="0.2">
      <c r="A15" s="18" t="s">
        <v>67</v>
      </c>
      <c r="B15" s="6">
        <v>2414.7899999999995</v>
      </c>
      <c r="C15">
        <v>70</v>
      </c>
    </row>
    <row r="16" spans="1:3" x14ac:dyDescent="0.2">
      <c r="A16" s="18" t="s">
        <v>32</v>
      </c>
      <c r="B16" s="6">
        <v>2029.6000000000004</v>
      </c>
      <c r="C16">
        <v>199</v>
      </c>
    </row>
    <row r="17" spans="1:3" x14ac:dyDescent="0.2">
      <c r="A17" s="18" t="s">
        <v>106</v>
      </c>
      <c r="B17" s="6">
        <v>1352.1999999999998</v>
      </c>
      <c r="C17">
        <v>89</v>
      </c>
    </row>
    <row r="18" spans="1:3" x14ac:dyDescent="0.2">
      <c r="A18" s="18" t="s">
        <v>52</v>
      </c>
      <c r="B18" s="6">
        <v>144.78</v>
      </c>
      <c r="C18">
        <v>34</v>
      </c>
    </row>
    <row r="19" spans="1:3" x14ac:dyDescent="0.2">
      <c r="A19" s="18" t="s">
        <v>28</v>
      </c>
      <c r="B19" s="6">
        <v>3669.6699999999987</v>
      </c>
      <c r="C19">
        <v>117</v>
      </c>
    </row>
    <row r="20" spans="1:3" x14ac:dyDescent="0.2">
      <c r="A20" s="18" t="s">
        <v>65</v>
      </c>
      <c r="B20" s="6">
        <v>2129.2099999999996</v>
      </c>
      <c r="C20">
        <v>69</v>
      </c>
    </row>
    <row r="21" spans="1:3" x14ac:dyDescent="0.2">
      <c r="A21" s="18" t="s">
        <v>83</v>
      </c>
      <c r="B21" s="6">
        <v>171.73999999999998</v>
      </c>
      <c r="C21">
        <v>31</v>
      </c>
    </row>
    <row r="22" spans="1:3" x14ac:dyDescent="0.2">
      <c r="A22" s="18" t="s">
        <v>110</v>
      </c>
      <c r="B22" s="6">
        <v>975.5</v>
      </c>
      <c r="C22">
        <v>62</v>
      </c>
    </row>
    <row r="23" spans="1:3" x14ac:dyDescent="0.2">
      <c r="A23" s="18" t="s">
        <v>56</v>
      </c>
      <c r="B23" s="6">
        <v>5428.8899999999985</v>
      </c>
      <c r="C23">
        <v>148</v>
      </c>
    </row>
    <row r="24" spans="1:3" x14ac:dyDescent="0.2">
      <c r="A24" s="18" t="s">
        <v>44</v>
      </c>
      <c r="B24" s="6">
        <v>1187.1899999999998</v>
      </c>
      <c r="C24">
        <v>111</v>
      </c>
    </row>
    <row r="25" spans="1:3" x14ac:dyDescent="0.2">
      <c r="A25" s="18" t="s">
        <v>14</v>
      </c>
      <c r="B25" s="6">
        <v>568.90000000000009</v>
      </c>
      <c r="C25">
        <v>47</v>
      </c>
    </row>
    <row r="26" spans="1:3" x14ac:dyDescent="0.2">
      <c r="A26" s="18" t="s">
        <v>77</v>
      </c>
      <c r="B26" s="6">
        <v>1275.5</v>
      </c>
      <c r="C26">
        <v>87</v>
      </c>
    </row>
    <row r="27" spans="1:3" x14ac:dyDescent="0.2">
      <c r="A27" s="18" t="s">
        <v>97</v>
      </c>
      <c r="B27" s="6">
        <v>575.5</v>
      </c>
      <c r="C27">
        <v>57</v>
      </c>
    </row>
    <row r="28" spans="1:3" x14ac:dyDescent="0.2">
      <c r="A28" s="18" t="s">
        <v>48</v>
      </c>
      <c r="B28" s="6">
        <v>753.97999999999979</v>
      </c>
      <c r="C28">
        <v>98</v>
      </c>
    </row>
    <row r="29" spans="1:3" x14ac:dyDescent="0.2">
      <c r="A29" s="18" t="s">
        <v>74</v>
      </c>
      <c r="B29" s="6">
        <v>1396.65</v>
      </c>
      <c r="C29">
        <v>65</v>
      </c>
    </row>
    <row r="30" spans="1:3" x14ac:dyDescent="0.2">
      <c r="A30" s="18" t="s">
        <v>90</v>
      </c>
      <c r="B30" s="6">
        <v>246.29999999999995</v>
      </c>
      <c r="C30">
        <v>88</v>
      </c>
    </row>
    <row r="31" spans="1:3" x14ac:dyDescent="0.2">
      <c r="A31" s="18" t="s">
        <v>58</v>
      </c>
      <c r="B31" s="6">
        <v>4044.7799999999993</v>
      </c>
      <c r="C31">
        <v>121</v>
      </c>
    </row>
    <row r="32" spans="1:3" x14ac:dyDescent="0.2">
      <c r="A32" s="18" t="s">
        <v>112</v>
      </c>
      <c r="B32" s="6">
        <v>2357.3000000000006</v>
      </c>
      <c r="C32">
        <v>83</v>
      </c>
    </row>
    <row r="33" spans="1:3" x14ac:dyDescent="0.2">
      <c r="A33" s="18" t="s">
        <v>1407</v>
      </c>
      <c r="B33" s="6">
        <v>46431.130000000019</v>
      </c>
      <c r="C33">
        <v>2301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09023-3D7F-BC4D-BB17-0C5091466820}">
  <sheetPr>
    <tabColor theme="9" tint="0.79998168889431442"/>
  </sheetPr>
  <dimension ref="A3:F34"/>
  <sheetViews>
    <sheetView workbookViewId="0">
      <selection activeCell="E20" sqref="E20"/>
    </sheetView>
  </sheetViews>
  <sheetFormatPr baseColWidth="10" defaultRowHeight="16" x14ac:dyDescent="0.2"/>
  <cols>
    <col min="1" max="1" width="20.33203125" bestFit="1" customWidth="1"/>
    <col min="2" max="2" width="9.5" bestFit="1" customWidth="1"/>
    <col min="3" max="3" width="10.6640625" bestFit="1" customWidth="1"/>
    <col min="4" max="4" width="12.5" bestFit="1" customWidth="1"/>
    <col min="5" max="5" width="8.1640625" bestFit="1" customWidth="1"/>
    <col min="6" max="6" width="12" bestFit="1" customWidth="1"/>
  </cols>
  <sheetData>
    <row r="3" spans="1:6" x14ac:dyDescent="0.2">
      <c r="A3" s="17" t="s">
        <v>1424</v>
      </c>
      <c r="B3" s="17" t="s">
        <v>1400</v>
      </c>
    </row>
    <row r="4" spans="1:6" x14ac:dyDescent="0.2">
      <c r="A4" s="17" t="s">
        <v>10</v>
      </c>
      <c r="B4" t="s">
        <v>117</v>
      </c>
      <c r="C4" t="s">
        <v>119</v>
      </c>
      <c r="D4" t="s">
        <v>118</v>
      </c>
      <c r="E4" t="s">
        <v>120</v>
      </c>
      <c r="F4" t="s">
        <v>1407</v>
      </c>
    </row>
    <row r="5" spans="1:6" x14ac:dyDescent="0.2">
      <c r="A5" s="18" t="s">
        <v>86</v>
      </c>
      <c r="B5" s="19">
        <v>9.2036128665662891E-3</v>
      </c>
      <c r="C5" s="19">
        <v>2.6606541715407508E-2</v>
      </c>
      <c r="D5" s="19">
        <v>4.8851261004026626E-2</v>
      </c>
      <c r="E5" s="19">
        <v>2.5154801066753309E-2</v>
      </c>
      <c r="F5" s="19">
        <v>2.6319740755581689E-2</v>
      </c>
    </row>
    <row r="6" spans="1:6" x14ac:dyDescent="0.2">
      <c r="A6" s="18" t="s">
        <v>24</v>
      </c>
      <c r="B6" s="19">
        <v>9.1056434660839129E-3</v>
      </c>
      <c r="C6" s="19">
        <v>2.952444030428578E-2</v>
      </c>
      <c r="D6" s="19">
        <v>2.6392170046533703E-2</v>
      </c>
      <c r="E6" s="19">
        <v>1.6105267432887951E-2</v>
      </c>
      <c r="F6" s="19">
        <v>1.9908915960282887E-2</v>
      </c>
    </row>
    <row r="7" spans="1:6" x14ac:dyDescent="0.2">
      <c r="A7" s="18" t="s">
        <v>40</v>
      </c>
      <c r="B7" s="19">
        <v>1.6458859281039309E-3</v>
      </c>
      <c r="C7" s="19">
        <v>7.8263293443275195E-3</v>
      </c>
      <c r="D7" s="19">
        <v>4.4130197011437947E-3</v>
      </c>
      <c r="E7" s="19">
        <v>3.0264386955285707E-3</v>
      </c>
      <c r="F7" s="19">
        <v>4.2046273608645109E-3</v>
      </c>
    </row>
    <row r="8" spans="1:6" x14ac:dyDescent="0.2">
      <c r="A8" s="18" t="s">
        <v>81</v>
      </c>
      <c r="B8" s="19">
        <v>2.0118628697809098E-2</v>
      </c>
      <c r="C8" s="19">
        <v>1.0674541439043972E-2</v>
      </c>
      <c r="D8" s="19">
        <v>1.1359608624023194E-2</v>
      </c>
      <c r="E8" s="19">
        <v>1.2939663458284258E-2</v>
      </c>
      <c r="F8" s="19">
        <v>1.3842413674531349E-2</v>
      </c>
    </row>
    <row r="9" spans="1:6" x14ac:dyDescent="0.2">
      <c r="A9" s="18" t="s">
        <v>93</v>
      </c>
      <c r="B9" s="19">
        <v>8.5361963257800967E-3</v>
      </c>
      <c r="C9" s="19">
        <v>6.9168312538565816E-3</v>
      </c>
      <c r="D9" s="19">
        <v>4.4807133849427945E-3</v>
      </c>
      <c r="E9" s="19">
        <v>1.1068242429165143E-3</v>
      </c>
      <c r="F9" s="19">
        <v>5.1731792383258608E-3</v>
      </c>
    </row>
    <row r="10" spans="1:6" x14ac:dyDescent="0.2">
      <c r="A10" s="18" t="s">
        <v>70</v>
      </c>
      <c r="B10" s="19">
        <v>7.3415819486481147E-3</v>
      </c>
      <c r="C10" s="19">
        <v>3.5706883119667791E-2</v>
      </c>
      <c r="D10" s="19">
        <v>4.5598161165730865E-2</v>
      </c>
      <c r="E10" s="19">
        <v>0</v>
      </c>
      <c r="F10" s="19">
        <v>2.0373573703090501E-2</v>
      </c>
    </row>
    <row r="11" spans="1:6" x14ac:dyDescent="0.2">
      <c r="A11" s="18" t="s">
        <v>61</v>
      </c>
      <c r="B11" s="19">
        <v>1.8889725030508285E-3</v>
      </c>
      <c r="C11" s="19">
        <v>2.9399361981431232E-3</v>
      </c>
      <c r="D11" s="19">
        <v>3.7543373396838626E-3</v>
      </c>
      <c r="E11" s="19">
        <v>1.3364198784334429E-3</v>
      </c>
      <c r="F11" s="19">
        <v>2.3827611977418378E-3</v>
      </c>
    </row>
    <row r="12" spans="1:6" x14ac:dyDescent="0.2">
      <c r="A12" s="18" t="s">
        <v>22</v>
      </c>
      <c r="B12" s="19">
        <v>7.9213158760025798E-2</v>
      </c>
      <c r="C12" s="19">
        <v>4.4595782597197771E-2</v>
      </c>
      <c r="D12" s="19">
        <v>4.2018001956271395E-2</v>
      </c>
      <c r="E12" s="19">
        <v>1.4696828168785279E-2</v>
      </c>
      <c r="F12" s="19">
        <v>4.4276260036560905E-2</v>
      </c>
    </row>
    <row r="13" spans="1:6" x14ac:dyDescent="0.2">
      <c r="A13" s="18" t="s">
        <v>18</v>
      </c>
      <c r="B13" s="19">
        <v>1.2001251559091164E-3</v>
      </c>
      <c r="C13" s="19">
        <v>2.334676237739346E-2</v>
      </c>
      <c r="D13" s="19">
        <v>1.0619541721366713E-2</v>
      </c>
      <c r="E13" s="19">
        <v>3.9245150198324051E-2</v>
      </c>
      <c r="F13" s="19">
        <v>1.9710107943330293E-2</v>
      </c>
    </row>
    <row r="14" spans="1:6" x14ac:dyDescent="0.2">
      <c r="A14" s="18" t="s">
        <v>101</v>
      </c>
      <c r="B14" s="19">
        <v>2.3604502428722671E-2</v>
      </c>
      <c r="C14" s="19">
        <v>2.5700617291303841E-2</v>
      </c>
      <c r="D14" s="19">
        <v>1.2473892295546058E-2</v>
      </c>
      <c r="E14" s="19">
        <v>1.1972545993583234E-2</v>
      </c>
      <c r="F14" s="19">
        <v>1.8569317574103489E-2</v>
      </c>
    </row>
    <row r="15" spans="1:6" x14ac:dyDescent="0.2">
      <c r="A15" s="18" t="s">
        <v>36</v>
      </c>
      <c r="B15" s="19">
        <v>0.19661723906309414</v>
      </c>
      <c r="C15" s="19">
        <v>9.5408553451327857E-2</v>
      </c>
      <c r="D15" s="19">
        <v>0.12091841313835525</v>
      </c>
      <c r="E15" s="19">
        <v>0.18562157332575235</v>
      </c>
      <c r="F15" s="19">
        <v>0.15185765778513352</v>
      </c>
    </row>
    <row r="16" spans="1:6" x14ac:dyDescent="0.2">
      <c r="A16" s="18" t="s">
        <v>67</v>
      </c>
      <c r="B16" s="19">
        <v>3.334021160165887E-2</v>
      </c>
      <c r="C16" s="19">
        <v>5.6462737380788441E-2</v>
      </c>
      <c r="D16" s="19">
        <v>3.4542033214020045E-2</v>
      </c>
      <c r="E16" s="19">
        <v>8.4870784767629187E-2</v>
      </c>
      <c r="F16" s="19">
        <v>5.4281385483338288E-2</v>
      </c>
    </row>
    <row r="17" spans="1:6" x14ac:dyDescent="0.2">
      <c r="A17" s="18" t="s">
        <v>32</v>
      </c>
      <c r="B17" s="19">
        <v>6.4545914890307948E-2</v>
      </c>
      <c r="C17" s="19">
        <v>6.910339093289368E-2</v>
      </c>
      <c r="D17" s="19">
        <v>2.8411571512672408E-2</v>
      </c>
      <c r="E17" s="19">
        <v>3.806468207231721E-2</v>
      </c>
      <c r="F17" s="19">
        <v>5.0834916434209058E-2</v>
      </c>
    </row>
    <row r="18" spans="1:6" x14ac:dyDescent="0.2">
      <c r="A18" s="18" t="s">
        <v>106</v>
      </c>
      <c r="B18" s="19">
        <v>1.3478140271362994E-2</v>
      </c>
      <c r="C18" s="19">
        <v>1.4622251552758037E-2</v>
      </c>
      <c r="D18" s="19">
        <v>5.7335789574564214E-2</v>
      </c>
      <c r="E18" s="19">
        <v>3.1866141412500507E-2</v>
      </c>
      <c r="F18" s="19">
        <v>2.7927660451354447E-2</v>
      </c>
    </row>
    <row r="19" spans="1:6" x14ac:dyDescent="0.2">
      <c r="A19" s="18" t="s">
        <v>52</v>
      </c>
      <c r="B19" s="19">
        <v>5.3105538148978393E-3</v>
      </c>
      <c r="C19" s="19">
        <v>3.7452023529019364E-3</v>
      </c>
      <c r="D19" s="19">
        <v>3.7908462927439975E-3</v>
      </c>
      <c r="E19" s="19">
        <v>1.5670985122311118E-3</v>
      </c>
      <c r="F19" s="19">
        <v>3.5280313124943811E-3</v>
      </c>
    </row>
    <row r="20" spans="1:6" x14ac:dyDescent="0.2">
      <c r="A20" s="18" t="s">
        <v>28</v>
      </c>
      <c r="B20" s="19">
        <v>6.6691444760872007E-2</v>
      </c>
      <c r="C20" s="19">
        <v>9.1940310241889575E-2</v>
      </c>
      <c r="D20" s="19">
        <v>6.2449324812549348E-2</v>
      </c>
      <c r="E20" s="19">
        <v>8.6218034628870011E-2</v>
      </c>
      <c r="F20" s="19">
        <v>7.7948653465731974E-2</v>
      </c>
    </row>
    <row r="21" spans="1:6" x14ac:dyDescent="0.2">
      <c r="A21" s="18" t="s">
        <v>65</v>
      </c>
      <c r="B21" s="19">
        <v>3.3626772098069822E-2</v>
      </c>
      <c r="C21" s="19">
        <v>4.5163399938532953E-2</v>
      </c>
      <c r="D21" s="19">
        <v>8.2332252769736505E-2</v>
      </c>
      <c r="E21" s="19">
        <v>1.2907715009002424E-2</v>
      </c>
      <c r="F21" s="19">
        <v>4.0600088173749875E-2</v>
      </c>
    </row>
    <row r="22" spans="1:6" x14ac:dyDescent="0.2">
      <c r="A22" s="18" t="s">
        <v>83</v>
      </c>
      <c r="B22" s="19">
        <v>1.0569673694542432E-2</v>
      </c>
      <c r="C22" s="19">
        <v>3.9983370539170967E-3</v>
      </c>
      <c r="D22" s="19">
        <v>4.3765107480836602E-3</v>
      </c>
      <c r="E22" s="19">
        <v>0</v>
      </c>
      <c r="F22" s="19">
        <v>4.5923570598163438E-3</v>
      </c>
    </row>
    <row r="23" spans="1:6" x14ac:dyDescent="0.2">
      <c r="A23" s="18" t="s">
        <v>110</v>
      </c>
      <c r="B23" s="19">
        <v>1.9214248669606155E-2</v>
      </c>
      <c r="C23" s="19">
        <v>3.1138546280170678E-2</v>
      </c>
      <c r="D23" s="19">
        <v>1.5896606644933697E-2</v>
      </c>
      <c r="E23" s="19">
        <v>6.9203590139300655E-3</v>
      </c>
      <c r="F23" s="19">
        <v>1.8125977241039041E-2</v>
      </c>
    </row>
    <row r="24" spans="1:6" x14ac:dyDescent="0.2">
      <c r="A24" s="18" t="s">
        <v>56</v>
      </c>
      <c r="B24" s="19">
        <v>0.16411589045306563</v>
      </c>
      <c r="C24" s="19">
        <v>0.10968773303282771</v>
      </c>
      <c r="D24" s="19">
        <v>0.10221898374286742</v>
      </c>
      <c r="E24" s="19">
        <v>0.15629235538588582</v>
      </c>
      <c r="F24" s="19">
        <v>0.13519702075296183</v>
      </c>
    </row>
    <row r="25" spans="1:6" x14ac:dyDescent="0.2">
      <c r="A25" s="18" t="s">
        <v>44</v>
      </c>
      <c r="B25" s="19">
        <v>1.418780611610721E-2</v>
      </c>
      <c r="C25" s="19">
        <v>3.2556100605855572E-2</v>
      </c>
      <c r="D25" s="19">
        <v>2.7015864661311003E-2</v>
      </c>
      <c r="E25" s="19">
        <v>2.3755567288036929E-2</v>
      </c>
      <c r="F25" s="19">
        <v>2.4286399708847439E-2</v>
      </c>
    </row>
    <row r="26" spans="1:6" x14ac:dyDescent="0.2">
      <c r="A26" s="18" t="s">
        <v>14</v>
      </c>
      <c r="B26" s="19">
        <v>1.4195766129896405E-2</v>
      </c>
      <c r="C26" s="19">
        <v>1.5644915744859281E-2</v>
      </c>
      <c r="D26" s="19">
        <v>1.39882532443529E-2</v>
      </c>
      <c r="E26" s="19">
        <v>1.5149521450134698E-2</v>
      </c>
      <c r="F26" s="19">
        <v>1.4801542638990285E-2</v>
      </c>
    </row>
    <row r="27" spans="1:6" x14ac:dyDescent="0.2">
      <c r="A27" s="18" t="s">
        <v>77</v>
      </c>
      <c r="B27" s="19">
        <v>2.4704821257890367E-2</v>
      </c>
      <c r="C27" s="19">
        <v>4.2901864739110446E-3</v>
      </c>
      <c r="D27" s="19">
        <v>2.9242910797979228E-2</v>
      </c>
      <c r="E27" s="19">
        <v>5.3567802461113596E-2</v>
      </c>
      <c r="F27" s="19">
        <v>2.8565638003813041E-2</v>
      </c>
    </row>
    <row r="28" spans="1:6" x14ac:dyDescent="0.2">
      <c r="A28" s="18" t="s">
        <v>97</v>
      </c>
      <c r="B28" s="19">
        <v>1.0635803039868035E-2</v>
      </c>
      <c r="C28" s="19">
        <v>2.1048894903237025E-2</v>
      </c>
      <c r="D28" s="19">
        <v>1.1606804660367858E-2</v>
      </c>
      <c r="E28" s="19">
        <v>5.5395362059862726E-3</v>
      </c>
      <c r="F28" s="19">
        <v>1.2079865521128797E-2</v>
      </c>
    </row>
    <row r="29" spans="1:6" x14ac:dyDescent="0.2">
      <c r="A29" s="18" t="s">
        <v>48</v>
      </c>
      <c r="B29" s="19">
        <v>2.395719227045923E-2</v>
      </c>
      <c r="C29" s="19">
        <v>1.4150527592278023E-2</v>
      </c>
      <c r="D29" s="19">
        <v>1.7666530265161483E-2</v>
      </c>
      <c r="E29" s="19">
        <v>9.2574693037674807E-3</v>
      </c>
      <c r="F29" s="19">
        <v>1.5942796430168028E-2</v>
      </c>
    </row>
    <row r="30" spans="1:6" x14ac:dyDescent="0.2">
      <c r="A30" s="18" t="s">
        <v>74</v>
      </c>
      <c r="B30" s="19">
        <v>1.3797153131683733E-2</v>
      </c>
      <c r="C30" s="19">
        <v>3.2598984602262841E-2</v>
      </c>
      <c r="D30" s="19">
        <v>2.6018713880856074E-2</v>
      </c>
      <c r="E30" s="19">
        <v>2.4604096440996901E-2</v>
      </c>
      <c r="F30" s="19">
        <v>2.4238512773917132E-2</v>
      </c>
    </row>
    <row r="31" spans="1:6" x14ac:dyDescent="0.2">
      <c r="A31" s="18" t="s">
        <v>90</v>
      </c>
      <c r="B31" s="19">
        <v>3.3983135792324468E-3</v>
      </c>
      <c r="C31" s="19">
        <v>7.9454515565699473E-3</v>
      </c>
      <c r="D31" s="19">
        <v>1.521206377505617E-3</v>
      </c>
      <c r="E31" s="19">
        <v>5.2687866358012165E-3</v>
      </c>
      <c r="F31" s="19">
        <v>4.7299933792450625E-3</v>
      </c>
    </row>
    <row r="32" spans="1:6" x14ac:dyDescent="0.2">
      <c r="A32" s="18" t="s">
        <v>58</v>
      </c>
      <c r="B32" s="19">
        <v>7.0114250690225061E-2</v>
      </c>
      <c r="C32" s="19">
        <v>9.5070246368559347E-2</v>
      </c>
      <c r="D32" s="19">
        <v>0.1224274498648408</v>
      </c>
      <c r="E32" s="19">
        <v>6.7466460896993333E-2</v>
      </c>
      <c r="F32" s="19">
        <v>8.6455844693092643E-2</v>
      </c>
    </row>
    <row r="33" spans="1:6" x14ac:dyDescent="0.2">
      <c r="A33" s="18" t="s">
        <v>112</v>
      </c>
      <c r="B33" s="19">
        <v>5.5640496386459889E-2</v>
      </c>
      <c r="C33" s="19">
        <v>4.158556429383161E-2</v>
      </c>
      <c r="D33" s="19">
        <v>2.8279226557829419E-2</v>
      </c>
      <c r="E33" s="19">
        <v>6.5478076053554282E-2</v>
      </c>
      <c r="F33" s="19">
        <v>4.9244761246555621E-2</v>
      </c>
    </row>
    <row r="34" spans="1:6" x14ac:dyDescent="0.2">
      <c r="A34" s="18" t="s">
        <v>1407</v>
      </c>
      <c r="B34" s="19">
        <v>1</v>
      </c>
      <c r="C34" s="19">
        <v>1</v>
      </c>
      <c r="D34" s="19">
        <v>1</v>
      </c>
      <c r="E34" s="19">
        <v>1</v>
      </c>
      <c r="F34" s="19">
        <v>1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4B55-46EE-2B47-8FF5-1017D6CDFC9B}">
  <sheetPr>
    <tabColor theme="9" tint="0.79998168889431442"/>
  </sheetPr>
  <dimension ref="A3:E20"/>
  <sheetViews>
    <sheetView workbookViewId="0">
      <selection activeCell="D6" sqref="D6"/>
    </sheetView>
  </sheetViews>
  <sheetFormatPr baseColWidth="10" defaultRowHeight="16" x14ac:dyDescent="0.2"/>
  <cols>
    <col min="1" max="1" width="20.1640625" bestFit="1" customWidth="1"/>
    <col min="2" max="4" width="11.5" customWidth="1"/>
    <col min="5" max="5" width="12" bestFit="1" customWidth="1"/>
    <col min="6" max="6" width="12.5" bestFit="1" customWidth="1"/>
    <col min="7" max="7" width="9.1640625" bestFit="1" customWidth="1"/>
    <col min="8" max="8" width="17.5" bestFit="1" customWidth="1"/>
    <col min="9" max="9" width="13.83203125" bestFit="1" customWidth="1"/>
  </cols>
  <sheetData>
    <row r="3" spans="1:5" x14ac:dyDescent="0.2">
      <c r="A3" s="20" t="s">
        <v>1431</v>
      </c>
      <c r="B3" s="20" t="s">
        <v>1432</v>
      </c>
      <c r="C3" s="14"/>
      <c r="D3" s="14"/>
      <c r="E3" s="14"/>
    </row>
    <row r="4" spans="1:5" ht="17" x14ac:dyDescent="0.2">
      <c r="A4" s="20" t="s">
        <v>1433</v>
      </c>
      <c r="B4" s="21" t="s">
        <v>1425</v>
      </c>
      <c r="C4" s="21" t="s">
        <v>1426</v>
      </c>
      <c r="D4" s="21" t="s">
        <v>1427</v>
      </c>
      <c r="E4" s="21" t="s">
        <v>1407</v>
      </c>
    </row>
    <row r="5" spans="1:5" x14ac:dyDescent="0.2">
      <c r="A5" s="18" t="s">
        <v>1428</v>
      </c>
      <c r="B5">
        <v>61</v>
      </c>
      <c r="C5">
        <v>75</v>
      </c>
      <c r="D5">
        <v>90</v>
      </c>
      <c r="E5">
        <v>226</v>
      </c>
    </row>
    <row r="6" spans="1:5" x14ac:dyDescent="0.2">
      <c r="A6" s="18" t="s">
        <v>1429</v>
      </c>
      <c r="B6">
        <v>5</v>
      </c>
      <c r="C6">
        <v>19</v>
      </c>
      <c r="E6">
        <v>24</v>
      </c>
    </row>
    <row r="7" spans="1:5" x14ac:dyDescent="0.2">
      <c r="A7" s="18" t="s">
        <v>1407</v>
      </c>
      <c r="B7">
        <v>66</v>
      </c>
      <c r="C7">
        <v>94</v>
      </c>
      <c r="D7">
        <v>90</v>
      </c>
      <c r="E7">
        <v>250</v>
      </c>
    </row>
    <row r="14" spans="1:5" x14ac:dyDescent="0.2">
      <c r="A14" s="20" t="s">
        <v>1430</v>
      </c>
      <c r="B14" s="20" t="s">
        <v>1432</v>
      </c>
      <c r="C14" s="14"/>
      <c r="D14" s="14"/>
      <c r="E14" s="14"/>
    </row>
    <row r="15" spans="1:5" ht="17" x14ac:dyDescent="0.2">
      <c r="A15" s="20" t="s">
        <v>116</v>
      </c>
      <c r="B15" s="21" t="s">
        <v>1425</v>
      </c>
      <c r="C15" s="21" t="s">
        <v>1426</v>
      </c>
      <c r="D15" s="21" t="s">
        <v>1427</v>
      </c>
      <c r="E15" s="21" t="s">
        <v>1407</v>
      </c>
    </row>
    <row r="16" spans="1:5" x14ac:dyDescent="0.2">
      <c r="A16" s="18" t="s">
        <v>117</v>
      </c>
      <c r="B16" s="6">
        <v>4736.3799999999992</v>
      </c>
      <c r="C16" s="6"/>
      <c r="D16" s="6"/>
      <c r="E16" s="6">
        <v>4736.3799999999992</v>
      </c>
    </row>
    <row r="17" spans="1:5" x14ac:dyDescent="0.2">
      <c r="A17" s="18" t="s">
        <v>119</v>
      </c>
      <c r="B17" s="6"/>
      <c r="C17" s="6">
        <v>2033.02</v>
      </c>
      <c r="D17" s="6">
        <v>2708.89</v>
      </c>
      <c r="E17" s="6">
        <v>4741.91</v>
      </c>
    </row>
    <row r="18" spans="1:5" x14ac:dyDescent="0.2">
      <c r="A18" s="18" t="s">
        <v>118</v>
      </c>
      <c r="B18" s="6"/>
      <c r="C18" s="6">
        <v>311.42000000000013</v>
      </c>
      <c r="D18" s="6">
        <v>3301.3199999999997</v>
      </c>
      <c r="E18" s="6">
        <v>3612.74</v>
      </c>
    </row>
    <row r="19" spans="1:5" x14ac:dyDescent="0.2">
      <c r="A19" s="18" t="s">
        <v>120</v>
      </c>
      <c r="B19" s="6"/>
      <c r="C19" s="6">
        <v>5043.6700000000019</v>
      </c>
      <c r="D19" s="6">
        <v>169.98999999999998</v>
      </c>
      <c r="E19" s="6">
        <v>5213.6600000000017</v>
      </c>
    </row>
    <row r="20" spans="1:5" x14ac:dyDescent="0.2">
      <c r="A20" s="18" t="s">
        <v>1407</v>
      </c>
      <c r="B20" s="6">
        <v>4736.3799999999992</v>
      </c>
      <c r="C20" s="6">
        <v>7388.1100000000024</v>
      </c>
      <c r="D20" s="6">
        <v>6180.1999999999989</v>
      </c>
      <c r="E20" s="6">
        <v>18304.690000000002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6AFF4ED-C3F9-F945-826F-B3195274349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6</vt:i4>
      </vt:variant>
    </vt:vector>
  </HeadingPairs>
  <TitlesOfParts>
    <vt:vector size="19" baseType="lpstr">
      <vt:lpstr>TVA</vt:lpstr>
      <vt:lpstr>Délais</vt:lpstr>
      <vt:lpstr>Niveau fidélité</vt:lpstr>
      <vt:lpstr>Fournisseurs</vt:lpstr>
      <vt:lpstr>Produits</vt:lpstr>
      <vt:lpstr>nouvelles_commandes</vt:lpstr>
      <vt:lpstr>Clients</vt:lpstr>
      <vt:lpstr>Commandes</vt:lpstr>
      <vt:lpstr>Détails Commandes</vt:lpstr>
      <vt:lpstr>TCD1</vt:lpstr>
      <vt:lpstr>TCD2</vt:lpstr>
      <vt:lpstr>TCD3</vt:lpstr>
      <vt:lpstr>TCD4</vt:lpstr>
      <vt:lpstr>Clients</vt:lpstr>
      <vt:lpstr>Commandes</vt:lpstr>
      <vt:lpstr>DetailsCommandes</vt:lpstr>
      <vt:lpstr>Fournisseurs</vt:lpstr>
      <vt:lpstr>Produits</vt:lpstr>
      <vt:lpstr>TVAs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2025-10-12T16:13:18Z</dcterms:created>
  <dcterms:modified xsi:type="dcterms:W3CDTF">2025-11-04T14:00:42Z</dcterms:modified>
</cp:coreProperties>
</file>