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drawings/drawing2.xml" ContentType="application/vnd.openxmlformats-officedocument.drawing+xml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t_use\2-Cours\1 - Demographie\3-Models\2-Exercices TD\TD-2 Nuptiality models\"/>
    </mc:Choice>
  </mc:AlternateContent>
  <xr:revisionPtr revIDLastSave="0" documentId="13_ncr:1_{7937AE33-F712-4BCE-B216-0A65404598EB}" xr6:coauthVersionLast="45" xr6:coauthVersionMax="45" xr10:uidLastSave="{00000000-0000-0000-0000-000000000000}"/>
  <bookViews>
    <workbookView xWindow="3343" yWindow="1449" windowWidth="28868" windowHeight="15865" activeTab="1" xr2:uid="{00000000-000D-0000-FFFF-FFFF00000000}"/>
  </bookViews>
  <sheets>
    <sheet name="TD 2-1" sheetId="3" r:id="rId1"/>
    <sheet name="TD 2-2" sheetId="4" r:id="rId2"/>
    <sheet name="Graphiques TD 2-2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4" l="1"/>
  <c r="D8" i="4"/>
  <c r="B8" i="4"/>
  <c r="B27" i="3" l="1"/>
  <c r="F12" i="4" l="1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11" i="4"/>
  <c r="D56" i="4" l="1"/>
  <c r="E56" i="4"/>
  <c r="D57" i="4"/>
  <c r="E57" i="4"/>
  <c r="D58" i="4"/>
  <c r="E58" i="4"/>
  <c r="D59" i="4"/>
  <c r="E59" i="4"/>
  <c r="D60" i="4"/>
  <c r="E60" i="4"/>
  <c r="D61" i="4"/>
  <c r="E61" i="4"/>
  <c r="D62" i="4"/>
  <c r="E62" i="4"/>
  <c r="D63" i="4"/>
  <c r="E63" i="4"/>
  <c r="D64" i="4"/>
  <c r="E64" i="4"/>
  <c r="D65" i="4"/>
  <c r="E65" i="4"/>
  <c r="D66" i="4"/>
  <c r="E66" i="4"/>
  <c r="D67" i="4"/>
  <c r="E67" i="4"/>
  <c r="D68" i="4"/>
  <c r="E68" i="4"/>
  <c r="D69" i="4"/>
  <c r="E69" i="4"/>
  <c r="D70" i="4"/>
  <c r="E70" i="4"/>
  <c r="D71" i="4"/>
  <c r="E71" i="4"/>
  <c r="D72" i="4"/>
  <c r="E72" i="4"/>
  <c r="D73" i="4"/>
  <c r="E73" i="4"/>
  <c r="D74" i="4"/>
  <c r="E74" i="4"/>
  <c r="D75" i="4"/>
  <c r="E75" i="4"/>
  <c r="D76" i="4"/>
  <c r="E76" i="4"/>
  <c r="D77" i="4"/>
  <c r="E77" i="4"/>
  <c r="D78" i="4"/>
  <c r="E78" i="4"/>
  <c r="D79" i="4"/>
  <c r="E79" i="4"/>
  <c r="D80" i="4"/>
  <c r="E80" i="4"/>
  <c r="D81" i="4"/>
  <c r="E81" i="4"/>
  <c r="D82" i="4"/>
  <c r="E82" i="4"/>
  <c r="D83" i="4"/>
  <c r="E83" i="4"/>
  <c r="D84" i="4"/>
  <c r="E84" i="4"/>
  <c r="D85" i="4"/>
  <c r="E85" i="4"/>
  <c r="D86" i="4"/>
  <c r="E86" i="4"/>
  <c r="D87" i="4"/>
  <c r="E87" i="4"/>
  <c r="D88" i="4"/>
  <c r="E88" i="4"/>
  <c r="D89" i="4"/>
  <c r="E89" i="4"/>
  <c r="D90" i="4"/>
  <c r="E90" i="4"/>
  <c r="D91" i="4"/>
  <c r="E91" i="4"/>
  <c r="D92" i="4"/>
  <c r="E92" i="4"/>
  <c r="D93" i="4"/>
  <c r="E93" i="4"/>
  <c r="D94" i="4"/>
  <c r="E94" i="4"/>
  <c r="D95" i="4"/>
  <c r="E95" i="4"/>
  <c r="D96" i="4"/>
  <c r="E9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56" i="4"/>
  <c r="D11" i="4"/>
  <c r="E11" i="4"/>
  <c r="D12" i="4"/>
  <c r="E12" i="4"/>
  <c r="D13" i="4"/>
  <c r="E13" i="4"/>
  <c r="D14" i="4"/>
  <c r="E14" i="4"/>
  <c r="D15" i="4"/>
  <c r="E15" i="4"/>
  <c r="D16" i="4"/>
  <c r="E16" i="4"/>
  <c r="D17" i="4"/>
  <c r="E17" i="4"/>
  <c r="D18" i="4"/>
  <c r="E18" i="4"/>
  <c r="D19" i="4"/>
  <c r="E19" i="4"/>
  <c r="D20" i="4"/>
  <c r="E20" i="4"/>
  <c r="D21" i="4"/>
  <c r="E21" i="4"/>
  <c r="D22" i="4"/>
  <c r="E22" i="4"/>
  <c r="D23" i="4"/>
  <c r="E23" i="4"/>
  <c r="D24" i="4"/>
  <c r="E24" i="4"/>
  <c r="D25" i="4"/>
  <c r="E25" i="4"/>
  <c r="D26" i="4"/>
  <c r="E26" i="4"/>
  <c r="D27" i="4"/>
  <c r="E27" i="4"/>
  <c r="D28" i="4"/>
  <c r="E28" i="4"/>
  <c r="D29" i="4"/>
  <c r="E29" i="4"/>
  <c r="D30" i="4"/>
  <c r="E30" i="4"/>
  <c r="D31" i="4"/>
  <c r="E31" i="4"/>
  <c r="D32" i="4"/>
  <c r="E32" i="4"/>
  <c r="D33" i="4"/>
  <c r="E33" i="4"/>
  <c r="D34" i="4"/>
  <c r="E34" i="4"/>
  <c r="D35" i="4"/>
  <c r="E35" i="4"/>
  <c r="D36" i="4"/>
  <c r="E36" i="4"/>
  <c r="D37" i="4"/>
  <c r="E37" i="4"/>
  <c r="D38" i="4"/>
  <c r="E38" i="4"/>
  <c r="D39" i="4"/>
  <c r="E39" i="4"/>
  <c r="D40" i="4"/>
  <c r="E40" i="4"/>
  <c r="D41" i="4"/>
  <c r="E41" i="4"/>
  <c r="D42" i="4"/>
  <c r="E42" i="4"/>
  <c r="D43" i="4"/>
  <c r="E43" i="4"/>
  <c r="D44" i="4"/>
  <c r="E44" i="4"/>
  <c r="D45" i="4"/>
  <c r="E45" i="4"/>
  <c r="D46" i="4"/>
  <c r="E46" i="4"/>
  <c r="D47" i="4"/>
  <c r="E47" i="4"/>
  <c r="D48" i="4"/>
  <c r="E48" i="4"/>
  <c r="D49" i="4"/>
  <c r="E49" i="4"/>
  <c r="D50" i="4"/>
  <c r="E50" i="4"/>
  <c r="D51" i="4"/>
  <c r="E5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11" i="4"/>
  <c r="B52" i="4" s="1"/>
  <c r="E26" i="3"/>
  <c r="D26" i="3"/>
  <c r="C26" i="3"/>
  <c r="B26" i="3"/>
  <c r="B28" i="3" s="1"/>
  <c r="E25" i="3"/>
  <c r="E28" i="3" s="1"/>
  <c r="D25" i="3"/>
  <c r="D28" i="3"/>
  <c r="C25" i="3"/>
  <c r="C28" i="3" s="1"/>
  <c r="B25" i="3"/>
  <c r="E24" i="3"/>
  <c r="D24" i="3"/>
  <c r="C24" i="3"/>
  <c r="B24" i="3"/>
  <c r="E23" i="3"/>
  <c r="D23" i="3"/>
  <c r="C23" i="3"/>
  <c r="B23" i="3"/>
  <c r="E22" i="3"/>
  <c r="D22" i="3"/>
  <c r="C22" i="3"/>
  <c r="B22" i="3"/>
  <c r="E21" i="3"/>
  <c r="D21" i="3"/>
  <c r="C21" i="3"/>
  <c r="B21" i="3"/>
  <c r="E20" i="3"/>
  <c r="D20" i="3"/>
  <c r="C20" i="3"/>
  <c r="C27" i="3" s="1"/>
  <c r="C29" i="3" s="1"/>
  <c r="B20" i="3"/>
  <c r="E19" i="3"/>
  <c r="E27" i="3" s="1"/>
  <c r="E29" i="3" s="1"/>
  <c r="D19" i="3"/>
  <c r="D27" i="3" s="1"/>
  <c r="D29" i="3" s="1"/>
  <c r="C19" i="3"/>
  <c r="B19" i="3"/>
  <c r="E52" i="4" l="1"/>
  <c r="K10" i="5" s="1"/>
  <c r="D52" i="4"/>
  <c r="J10" i="5" s="1"/>
  <c r="K11" i="5"/>
  <c r="C52" i="4"/>
  <c r="I10" i="5" s="1"/>
  <c r="I11" i="5"/>
  <c r="J11" i="5"/>
  <c r="B29" i="3"/>
</calcChain>
</file>

<file path=xl/sharedStrings.xml><?xml version="1.0" encoding="utf-8"?>
<sst xmlns="http://schemas.openxmlformats.org/spreadsheetml/2006/main" count="88" uniqueCount="70">
  <si>
    <t>15-19</t>
  </si>
  <si>
    <t>20-24</t>
  </si>
  <si>
    <t>25-29</t>
  </si>
  <si>
    <t>30-34</t>
  </si>
  <si>
    <t>35-39</t>
  </si>
  <si>
    <t>40-44</t>
  </si>
  <si>
    <t>45-49</t>
  </si>
  <si>
    <t>Asiatiques</t>
  </si>
  <si>
    <t>Hispaniques</t>
  </si>
  <si>
    <t>50-54</t>
  </si>
  <si>
    <t>Population féminine (en milliers), par race et état matrimonial</t>
  </si>
  <si>
    <t>Age</t>
  </si>
  <si>
    <t>Total</t>
  </si>
  <si>
    <t>Célibataires</t>
  </si>
  <si>
    <t>Afro-americaines</t>
  </si>
  <si>
    <t>Etats-Unis, 2014</t>
  </si>
  <si>
    <t>Blanches non-hispaniques</t>
  </si>
  <si>
    <t>Source: http://www.census.gov/hhes/families/data/cps2014A.html</t>
  </si>
  <si>
    <t>Niger, 1992</t>
  </si>
  <si>
    <t>Botswana, 1988</t>
  </si>
  <si>
    <t>k</t>
  </si>
  <si>
    <r>
      <t>a</t>
    </r>
    <r>
      <rPr>
        <vertAlign val="subscript"/>
        <sz val="11"/>
        <rFont val="Calibri"/>
        <family val="2"/>
      </rPr>
      <t>0</t>
    </r>
  </si>
  <si>
    <r>
      <t>C</t>
    </r>
    <r>
      <rPr>
        <vertAlign val="subscript"/>
        <sz val="11"/>
        <rFont val="Calibri"/>
        <family val="2"/>
      </rPr>
      <t>50</t>
    </r>
  </si>
  <si>
    <t>Paramètres du modèle de Coale-McNeil</t>
  </si>
  <si>
    <r>
      <t>Source: enqu</t>
    </r>
    <r>
      <rPr>
        <sz val="11"/>
        <rFont val="Calibri"/>
        <family val="2"/>
      </rPr>
      <t>ê</t>
    </r>
    <r>
      <rPr>
        <sz val="11"/>
        <rFont val="Calibri"/>
        <family val="2"/>
      </rPr>
      <t>te "Démographie et Santé"</t>
    </r>
  </si>
  <si>
    <t>Tanzanie, 1999</t>
  </si>
  <si>
    <t>En jeune: données d'entrée du modèle</t>
  </si>
  <si>
    <t>A</t>
  </si>
  <si>
    <t>H</t>
  </si>
  <si>
    <t>AA</t>
  </si>
  <si>
    <t>B</t>
  </si>
  <si>
    <t>Somme</t>
  </si>
  <si>
    <t>c50</t>
  </si>
  <si>
    <t>SMAM</t>
  </si>
  <si>
    <r>
      <rPr>
        <vertAlign val="subscript"/>
        <sz val="11"/>
        <color indexed="8"/>
        <rFont val="Calibri"/>
        <family val="2"/>
      </rPr>
      <t>5</t>
    </r>
    <r>
      <rPr>
        <sz val="11"/>
        <color indexed="8"/>
        <rFont val="Calibri"/>
        <family val="2"/>
      </rPr>
      <t>c</t>
    </r>
    <r>
      <rPr>
        <vertAlign val="subscript"/>
        <sz val="11"/>
        <color indexed="8"/>
        <rFont val="Calibri"/>
        <family val="2"/>
      </rPr>
      <t>0</t>
    </r>
  </si>
  <si>
    <r>
      <rPr>
        <vertAlign val="subscript"/>
        <sz val="11"/>
        <color indexed="8"/>
        <rFont val="Calibri"/>
        <family val="2"/>
      </rPr>
      <t>5</t>
    </r>
    <r>
      <rPr>
        <sz val="11"/>
        <color indexed="8"/>
        <rFont val="Calibri"/>
        <family val="2"/>
      </rPr>
      <t>c</t>
    </r>
    <r>
      <rPr>
        <vertAlign val="subscript"/>
        <sz val="11"/>
        <color indexed="8"/>
        <rFont val="Calibri"/>
        <family val="2"/>
      </rPr>
      <t>5</t>
    </r>
  </si>
  <si>
    <r>
      <rPr>
        <vertAlign val="subscript"/>
        <sz val="11"/>
        <color indexed="8"/>
        <rFont val="Calibri"/>
        <family val="2"/>
      </rPr>
      <t>5</t>
    </r>
    <r>
      <rPr>
        <sz val="11"/>
        <color indexed="8"/>
        <rFont val="Calibri"/>
        <family val="2"/>
      </rPr>
      <t>c</t>
    </r>
    <r>
      <rPr>
        <vertAlign val="subscript"/>
        <sz val="11"/>
        <color indexed="8"/>
        <rFont val="Calibri"/>
        <family val="2"/>
      </rPr>
      <t>10</t>
    </r>
  </si>
  <si>
    <r>
      <rPr>
        <vertAlign val="subscript"/>
        <sz val="11"/>
        <color indexed="8"/>
        <rFont val="Calibri"/>
        <family val="2"/>
      </rPr>
      <t>5</t>
    </r>
    <r>
      <rPr>
        <sz val="11"/>
        <color indexed="8"/>
        <rFont val="Calibri"/>
        <family val="2"/>
      </rPr>
      <t>c</t>
    </r>
    <r>
      <rPr>
        <vertAlign val="subscript"/>
        <sz val="11"/>
        <color indexed="8"/>
        <rFont val="Calibri"/>
        <family val="2"/>
      </rPr>
      <t>15</t>
    </r>
  </si>
  <si>
    <r>
      <rPr>
        <vertAlign val="subscript"/>
        <sz val="11"/>
        <color indexed="8"/>
        <rFont val="Calibri"/>
        <family val="2"/>
      </rPr>
      <t>5</t>
    </r>
    <r>
      <rPr>
        <sz val="11"/>
        <color indexed="8"/>
        <rFont val="Calibri"/>
        <family val="2"/>
      </rPr>
      <t>c</t>
    </r>
    <r>
      <rPr>
        <vertAlign val="subscript"/>
        <sz val="11"/>
        <color indexed="8"/>
        <rFont val="Calibri"/>
        <family val="2"/>
      </rPr>
      <t>20</t>
    </r>
  </si>
  <si>
    <r>
      <rPr>
        <vertAlign val="subscript"/>
        <sz val="11"/>
        <color indexed="8"/>
        <rFont val="Calibri"/>
        <family val="2"/>
      </rPr>
      <t>5</t>
    </r>
    <r>
      <rPr>
        <sz val="11"/>
        <color indexed="8"/>
        <rFont val="Calibri"/>
        <family val="2"/>
      </rPr>
      <t>c</t>
    </r>
    <r>
      <rPr>
        <vertAlign val="subscript"/>
        <sz val="11"/>
        <color indexed="8"/>
        <rFont val="Calibri"/>
        <family val="2"/>
      </rPr>
      <t>25</t>
    </r>
  </si>
  <si>
    <r>
      <rPr>
        <vertAlign val="subscript"/>
        <sz val="11"/>
        <color indexed="8"/>
        <rFont val="Calibri"/>
        <family val="2"/>
      </rPr>
      <t>5</t>
    </r>
    <r>
      <rPr>
        <sz val="11"/>
        <color indexed="8"/>
        <rFont val="Calibri"/>
        <family val="2"/>
      </rPr>
      <t>c</t>
    </r>
    <r>
      <rPr>
        <vertAlign val="subscript"/>
        <sz val="11"/>
        <color indexed="8"/>
        <rFont val="Calibri"/>
        <family val="2"/>
      </rPr>
      <t>30</t>
    </r>
  </si>
  <si>
    <r>
      <rPr>
        <vertAlign val="subscript"/>
        <sz val="11"/>
        <color indexed="8"/>
        <rFont val="Calibri"/>
        <family val="2"/>
      </rPr>
      <t>5</t>
    </r>
    <r>
      <rPr>
        <sz val="11"/>
        <color indexed="8"/>
        <rFont val="Calibri"/>
        <family val="2"/>
      </rPr>
      <t>c</t>
    </r>
    <r>
      <rPr>
        <vertAlign val="subscript"/>
        <sz val="11"/>
        <color indexed="8"/>
        <rFont val="Calibri"/>
        <family val="2"/>
      </rPr>
      <t>35</t>
    </r>
  </si>
  <si>
    <r>
      <rPr>
        <vertAlign val="subscript"/>
        <sz val="11"/>
        <color indexed="8"/>
        <rFont val="Calibri"/>
        <family val="2"/>
      </rPr>
      <t>5</t>
    </r>
    <r>
      <rPr>
        <sz val="11"/>
        <color indexed="8"/>
        <rFont val="Calibri"/>
        <family val="2"/>
      </rPr>
      <t>c</t>
    </r>
    <r>
      <rPr>
        <vertAlign val="subscript"/>
        <sz val="11"/>
        <color indexed="8"/>
        <rFont val="Calibri"/>
        <family val="2"/>
      </rPr>
      <t>40</t>
    </r>
  </si>
  <si>
    <r>
      <rPr>
        <vertAlign val="subscript"/>
        <sz val="11"/>
        <color indexed="8"/>
        <rFont val="Calibri"/>
        <family val="2"/>
      </rPr>
      <t>5</t>
    </r>
    <r>
      <rPr>
        <sz val="11"/>
        <color indexed="8"/>
        <rFont val="Calibri"/>
        <family val="2"/>
      </rPr>
      <t>c</t>
    </r>
    <r>
      <rPr>
        <vertAlign val="subscript"/>
        <sz val="11"/>
        <color indexed="8"/>
        <rFont val="Calibri"/>
        <family val="2"/>
      </rPr>
      <t>45</t>
    </r>
  </si>
  <si>
    <r>
      <rPr>
        <vertAlign val="subscript"/>
        <sz val="11"/>
        <color indexed="8"/>
        <rFont val="Calibri"/>
        <family val="2"/>
      </rPr>
      <t>5</t>
    </r>
    <r>
      <rPr>
        <sz val="11"/>
        <color indexed="8"/>
        <rFont val="Calibri"/>
        <family val="2"/>
      </rPr>
      <t>c</t>
    </r>
    <r>
      <rPr>
        <vertAlign val="subscript"/>
        <sz val="11"/>
        <color indexed="8"/>
        <rFont val="Calibri"/>
        <family val="2"/>
      </rPr>
      <t>50</t>
    </r>
    <r>
      <rPr>
        <sz val="10"/>
        <rFont val="Arial"/>
        <family val="2"/>
        <charset val="204"/>
      </rPr>
      <t/>
    </r>
  </si>
  <si>
    <t>Religion</t>
  </si>
  <si>
    <t>Standard</t>
  </si>
  <si>
    <t>Niger</t>
  </si>
  <si>
    <t xml:space="preserve">Botswana </t>
  </si>
  <si>
    <t>Risque de primo-nuptialité</t>
  </si>
  <si>
    <t>Densité des premiers mariages</t>
  </si>
  <si>
    <r>
      <t>x = a - a</t>
    </r>
    <r>
      <rPr>
        <vertAlign val="subscript"/>
        <sz val="11"/>
        <rFont val="Calibri"/>
        <family val="2"/>
      </rPr>
      <t>0</t>
    </r>
  </si>
  <si>
    <t>Θ, k -</t>
  </si>
  <si>
    <r>
      <t>a</t>
    </r>
    <r>
      <rPr>
        <vertAlign val="subscript"/>
        <sz val="14"/>
        <rFont val="Calibri"/>
        <family val="2"/>
      </rPr>
      <t xml:space="preserve">0 </t>
    </r>
    <r>
      <rPr>
        <sz val="14"/>
        <rFont val="Calibri"/>
        <family val="2"/>
      </rPr>
      <t xml:space="preserve"> -</t>
    </r>
  </si>
  <si>
    <r>
      <rPr>
        <sz val="12"/>
        <rFont val="Calibri"/>
        <family val="2"/>
      </rPr>
      <t>(</t>
    </r>
    <r>
      <rPr>
        <sz val="12"/>
        <rFont val="Calibri"/>
        <family val="2"/>
      </rPr>
      <t>Θ = 1 - c</t>
    </r>
    <r>
      <rPr>
        <vertAlign val="subscript"/>
        <sz val="12"/>
        <rFont val="Calibri"/>
        <family val="2"/>
      </rPr>
      <t>50</t>
    </r>
    <r>
      <rPr>
        <sz val="12"/>
        <rFont val="Calibri"/>
        <family val="2"/>
      </rPr>
      <t>)</t>
    </r>
  </si>
  <si>
    <t>a -</t>
  </si>
  <si>
    <t>Taux d'urbanisation</t>
  </si>
  <si>
    <t>Tanzanie</t>
  </si>
  <si>
    <t>Musulmans (&gt; 95%)</t>
  </si>
  <si>
    <t>Facteurs qui pourraient expliquer la différence entre pays</t>
  </si>
  <si>
    <r>
      <t>Musulmans (</t>
    </r>
    <r>
      <rPr>
        <sz val="11"/>
        <rFont val="Calibri"/>
        <family val="2"/>
      </rPr>
      <t>≈</t>
    </r>
    <r>
      <rPr>
        <sz val="11"/>
        <rFont val="Calibri"/>
        <family val="2"/>
      </rPr>
      <t>35%), chrétiens (</t>
    </r>
    <r>
      <rPr>
        <sz val="11"/>
        <rFont val="Calibri"/>
        <family val="2"/>
      </rPr>
      <t>≈</t>
    </r>
    <r>
      <rPr>
        <sz val="11"/>
        <rFont val="Calibri"/>
        <family val="2"/>
      </rPr>
      <t>30%)</t>
    </r>
  </si>
  <si>
    <t>Chrétiens (&gt; 70%)</t>
  </si>
  <si>
    <t>Alphabétisation de jeunes femmes 15-24 (2008-2011)</t>
  </si>
  <si>
    <t xml:space="preserve"> âge du début de la nuptialité</t>
  </si>
  <si>
    <t>paramètres qui définissent la relation entre la nuptialité observée et celle de standard</t>
  </si>
  <si>
    <t xml:space="preserve"> âge au mariage</t>
  </si>
  <si>
    <t>Participation des filles à l'école secondaire (2008-2011)</t>
  </si>
  <si>
    <t>Age moyen au 1 mariage</t>
  </si>
  <si>
    <t>% des mariées à 20 ans</t>
  </si>
  <si>
    <t>age centré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</si>
</sst>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* #,##0.0_)"/>
    <numFmt numFmtId="167" formatCode="0.0%"/>
  </numFmts>
  <fonts count="2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hadow/>
      <sz val="12"/>
      <name val="Calibri"/>
      <family val="2"/>
    </font>
    <font>
      <b/>
      <sz val="10"/>
      <name val="Arial"/>
      <family val="2"/>
    </font>
    <font>
      <i/>
      <sz val="10"/>
      <name val="Arial"/>
      <family val="2"/>
    </font>
    <font>
      <vertAlign val="subscript"/>
      <sz val="11"/>
      <name val="Calibri"/>
      <family val="2"/>
    </font>
    <font>
      <b/>
      <i/>
      <sz val="11"/>
      <name val="Calibri"/>
      <family val="2"/>
    </font>
    <font>
      <b/>
      <i/>
      <sz val="10"/>
      <name val="Arial"/>
      <family val="2"/>
    </font>
    <font>
      <b/>
      <i/>
      <sz val="11"/>
      <color indexed="8"/>
      <name val="Calibri"/>
      <family val="2"/>
    </font>
    <font>
      <vertAlign val="subscript"/>
      <sz val="11"/>
      <color indexed="8"/>
      <name val="Calibri"/>
      <family val="2"/>
    </font>
    <font>
      <sz val="12"/>
      <name val="Calibri"/>
      <family val="2"/>
    </font>
    <font>
      <sz val="14"/>
      <name val="Calibri"/>
      <family val="2"/>
    </font>
    <font>
      <vertAlign val="subscript"/>
      <sz val="12"/>
      <name val="Calibri"/>
      <family val="2"/>
    </font>
    <font>
      <vertAlign val="subscript"/>
      <sz val="14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i/>
      <sz val="10"/>
      <color rgb="FFFF0000"/>
      <name val="Arial"/>
      <family val="2"/>
    </font>
    <font>
      <b/>
      <u/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6" fontId="1" fillId="0" borderId="0" applyFont="0" applyFill="0" applyBorder="0" applyAlignment="0">
      <protection locked="0"/>
    </xf>
    <xf numFmtId="0" fontId="1" fillId="0" borderId="0"/>
    <xf numFmtId="9" fontId="22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3" fontId="2" fillId="0" borderId="0" xfId="0" applyNumberFormat="1" applyFont="1" applyAlignment="1"/>
    <xf numFmtId="0" fontId="2" fillId="0" borderId="0" xfId="0" applyNumberFormat="1" applyFont="1" applyBorder="1" applyAlignment="1"/>
    <xf numFmtId="0" fontId="4" fillId="0" borderId="0" xfId="0" applyFont="1"/>
    <xf numFmtId="0" fontId="5" fillId="0" borderId="0" xfId="0" applyFont="1"/>
    <xf numFmtId="0" fontId="16" fillId="0" borderId="0" xfId="0" applyFont="1"/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3" fillId="2" borderId="0" xfId="0" applyFont="1" applyFill="1"/>
    <xf numFmtId="0" fontId="16" fillId="0" borderId="0" xfId="0" applyFont="1" applyAlignment="1">
      <alignment horizontal="center"/>
    </xf>
    <xf numFmtId="0" fontId="16" fillId="0" borderId="0" xfId="0" applyFont="1" applyFill="1" applyBorder="1" applyAlignment="1">
      <alignment horizontal="center"/>
    </xf>
    <xf numFmtId="165" fontId="16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 vertical="center"/>
    </xf>
    <xf numFmtId="3" fontId="2" fillId="2" borderId="1" xfId="0" quotePrefix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center" vertical="center" wrapText="1"/>
    </xf>
    <xf numFmtId="3" fontId="17" fillId="2" borderId="1" xfId="2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3" fontId="17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" fontId="0" fillId="0" borderId="0" xfId="0" applyNumberFormat="1"/>
    <xf numFmtId="0" fontId="2" fillId="0" borderId="4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9" fillId="0" borderId="0" xfId="0" applyNumberFormat="1" applyFont="1" applyAlignment="1">
      <alignment horizontal="center"/>
    </xf>
    <xf numFmtId="0" fontId="10" fillId="0" borderId="4" xfId="0" applyNumberFormat="1" applyFont="1" applyFill="1" applyBorder="1" applyAlignment="1">
      <alignment horizontal="center"/>
    </xf>
    <xf numFmtId="164" fontId="18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/>
    </xf>
    <xf numFmtId="3" fontId="17" fillId="0" borderId="0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/>
    </xf>
    <xf numFmtId="0" fontId="16" fillId="2" borderId="1" xfId="0" applyFont="1" applyFill="1" applyBorder="1"/>
    <xf numFmtId="0" fontId="16" fillId="2" borderId="1" xfId="0" applyFont="1" applyFill="1" applyBorder="1" applyAlignment="1">
      <alignment horizontal="center"/>
    </xf>
    <xf numFmtId="0" fontId="19" fillId="0" borderId="0" xfId="0" applyFont="1"/>
    <xf numFmtId="0" fontId="20" fillId="0" borderId="0" xfId="0" applyFont="1" applyFill="1" applyBorder="1" applyAlignment="1">
      <alignment horizontal="right"/>
    </xf>
    <xf numFmtId="0" fontId="13" fillId="0" borderId="0" xfId="0" applyFont="1" applyAlignment="1">
      <alignment horizontal="right"/>
    </xf>
    <xf numFmtId="0" fontId="21" fillId="0" borderId="0" xfId="0" applyFont="1"/>
    <xf numFmtId="0" fontId="20" fillId="0" borderId="0" xfId="0" applyFont="1" applyAlignment="1">
      <alignment horizontal="right"/>
    </xf>
    <xf numFmtId="0" fontId="16" fillId="0" borderId="1" xfId="0" applyFont="1" applyBorder="1" applyAlignment="1">
      <alignment horizontal="left"/>
    </xf>
    <xf numFmtId="167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9" fontId="16" fillId="0" borderId="1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3" fillId="0" borderId="0" xfId="0" applyFont="1" applyAlignment="1">
      <alignment vertical="center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165" fontId="16" fillId="0" borderId="0" xfId="0" applyNumberFormat="1" applyFont="1"/>
    <xf numFmtId="2" fontId="16" fillId="0" borderId="1" xfId="0" applyNumberFormat="1" applyFont="1" applyBorder="1" applyAlignment="1">
      <alignment horizontal="center"/>
    </xf>
    <xf numFmtId="9" fontId="16" fillId="0" borderId="1" xfId="3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</cellXfs>
  <cellStyles count="4">
    <cellStyle name="Milliers 2" xfId="1" xr:uid="{00000000-0005-0000-0000-000000000000}"/>
    <cellStyle name="Normal" xfId="0" builtinId="0"/>
    <cellStyle name="Normal 2" xfId="2" xr:uid="{00000000-0005-0000-0000-000002000000}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280093212585985E-2"/>
          <c:y val="3.6611435871872329E-2"/>
          <c:w val="0.65345643613530724"/>
          <c:h val="0.85458353945384036"/>
        </c:manualLayout>
      </c:layout>
      <c:lineChart>
        <c:grouping val="standard"/>
        <c:varyColors val="0"/>
        <c:ser>
          <c:idx val="1"/>
          <c:order val="0"/>
          <c:tx>
            <c:strRef>
              <c:f>'TD 2-2'!$B$10</c:f>
              <c:strCache>
                <c:ptCount val="1"/>
                <c:pt idx="0">
                  <c:v>Standard</c:v>
                </c:pt>
              </c:strCache>
            </c:strRef>
          </c:tx>
          <c:marker>
            <c:symbol val="none"/>
          </c:marker>
          <c:cat>
            <c:numRef>
              <c:f>'TD 2-2'!$A$11:$A$51</c:f>
              <c:numCache>
                <c:formatCode>General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</c:numCache>
            </c:numRef>
          </c:cat>
          <c:val>
            <c:numRef>
              <c:f>'TD 2-2'!$B$11:$B$51</c:f>
              <c:numCache>
                <c:formatCode>0.0000</c:formatCode>
                <c:ptCount val="41"/>
                <c:pt idx="0">
                  <c:v>1.8187293933301988E-3</c:v>
                </c:pt>
                <c:pt idx="1">
                  <c:v>6.4069275936086186E-3</c:v>
                </c:pt>
                <c:pt idx="2">
                  <c:v>1.576779289557376E-2</c:v>
                </c:pt>
                <c:pt idx="3">
                  <c:v>2.9655732335482601E-2</c:v>
                </c:pt>
                <c:pt idx="4">
                  <c:v>4.5591799372411958E-2</c:v>
                </c:pt>
                <c:pt idx="5">
                  <c:v>6.025816988112833E-2</c:v>
                </c:pt>
                <c:pt idx="6">
                  <c:v>7.110892889731725E-2</c:v>
                </c:pt>
                <c:pt idx="7">
                  <c:v>7.7077623782698806E-2</c:v>
                </c:pt>
                <c:pt idx="8">
                  <c:v>7.8390472400815828E-2</c:v>
                </c:pt>
                <c:pt idx="9">
                  <c:v>7.6006884329343105E-2</c:v>
                </c:pt>
                <c:pt idx="10">
                  <c:v>7.1103100391484431E-2</c:v>
                </c:pt>
                <c:pt idx="11">
                  <c:v>6.4753362254831123E-2</c:v>
                </c:pt>
                <c:pt idx="12">
                  <c:v>5.7795300025872506E-2</c:v>
                </c:pt>
                <c:pt idx="13">
                  <c:v>5.0812096724906372E-2</c:v>
                </c:pt>
                <c:pt idx="14">
                  <c:v>4.416991551482545E-2</c:v>
                </c:pt>
                <c:pt idx="15">
                  <c:v>3.8071574410078156E-2</c:v>
                </c:pt>
                <c:pt idx="16">
                  <c:v>3.2607094035890287E-2</c:v>
                </c:pt>
                <c:pt idx="17">
                  <c:v>2.7794045013858414E-2</c:v>
                </c:pt>
                <c:pt idx="18">
                  <c:v>2.3606859336500211E-2</c:v>
                </c:pt>
                <c:pt idx="19">
                  <c:v>1.9996783037963543E-2</c:v>
                </c:pt>
                <c:pt idx="20">
                  <c:v>1.6904757087228287E-2</c:v>
                </c:pt>
                <c:pt idx="21">
                  <c:v>1.4269314198691666E-2</c:v>
                </c:pt>
                <c:pt idx="22">
                  <c:v>1.2031130790418693E-2</c:v>
                </c:pt>
                <c:pt idx="23">
                  <c:v>1.0135421115169244E-2</c:v>
                </c:pt>
                <c:pt idx="24">
                  <c:v>8.5329900137094631E-3</c:v>
                </c:pt>
                <c:pt idx="25">
                  <c:v>7.1804855070594833E-3</c:v>
                </c:pt>
                <c:pt idx="26">
                  <c:v>6.0401994810760223E-3</c:v>
                </c:pt>
                <c:pt idx="27">
                  <c:v>5.0796345062332346E-3</c:v>
                </c:pt>
                <c:pt idx="28">
                  <c:v>4.2709693910830465E-3</c:v>
                </c:pt>
                <c:pt idx="29">
                  <c:v>3.5905012512053094E-3</c:v>
                </c:pt>
                <c:pt idx="30">
                  <c:v>3.0181074218942113E-3</c:v>
                </c:pt>
                <c:pt idx="31">
                  <c:v>2.5367493428772722E-3</c:v>
                </c:pt>
                <c:pt idx="32">
                  <c:v>2.1320278220495598E-3</c:v>
                </c:pt>
                <c:pt idx="33">
                  <c:v>1.7917917041294683E-3</c:v>
                </c:pt>
                <c:pt idx="34">
                  <c:v>1.5057978999034657E-3</c:v>
                </c:pt>
                <c:pt idx="35">
                  <c:v>1.2654186773542072E-3</c:v>
                </c:pt>
                <c:pt idx="36">
                  <c:v>1.0633912609068832E-3</c:v>
                </c:pt>
                <c:pt idx="37">
                  <c:v>8.9360462049366057E-4</c:v>
                </c:pt>
                <c:pt idx="38">
                  <c:v>7.5091854529467687E-4</c:v>
                </c:pt>
                <c:pt idx="39">
                  <c:v>6.3101049866881608E-4</c:v>
                </c:pt>
                <c:pt idx="40">
                  <c:v>5.3024622903911022E-4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9B-45EE-BC6C-CA83DCADF9D4}"/>
            </c:ext>
          </c:extLst>
        </c:ser>
        <c:ser>
          <c:idx val="2"/>
          <c:order val="1"/>
          <c:tx>
            <c:strRef>
              <c:f>'TD 2-2'!$C$10</c:f>
              <c:strCache>
                <c:ptCount val="1"/>
                <c:pt idx="0">
                  <c:v>Niger</c:v>
                </c:pt>
              </c:strCache>
            </c:strRef>
          </c:tx>
          <c:marker>
            <c:symbol val="none"/>
          </c:marker>
          <c:cat>
            <c:numRef>
              <c:f>'TD 2-2'!$A$11:$A$51</c:f>
              <c:numCache>
                <c:formatCode>General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</c:numCache>
            </c:numRef>
          </c:cat>
          <c:val>
            <c:numRef>
              <c:f>'TD 2-2'!$C$11:$C$51</c:f>
              <c:numCache>
                <c:formatCode>0.0000</c:formatCode>
                <c:ptCount val="41"/>
                <c:pt idx="0">
                  <c:v>4.3259777712782548E-3</c:v>
                </c:pt>
                <c:pt idx="1">
                  <c:v>4.9045070202727019E-2</c:v>
                </c:pt>
                <c:pt idx="2">
                  <c:v>0.1356733963987154</c:v>
                </c:pt>
                <c:pt idx="3">
                  <c:v>0.18441784456863436</c:v>
                </c:pt>
                <c:pt idx="4">
                  <c:v>0.17525261426310584</c:v>
                </c:pt>
                <c:pt idx="5">
                  <c:v>0.13906660932894913</c:v>
                </c:pt>
                <c:pt idx="6">
                  <c:v>0.10077145556959842</c:v>
                </c:pt>
                <c:pt idx="7">
                  <c:v>6.9756264092590808E-2</c:v>
                </c:pt>
                <c:pt idx="8">
                  <c:v>4.7186773829092872E-2</c:v>
                </c:pt>
                <c:pt idx="9">
                  <c:v>3.1551188129427338E-2</c:v>
                </c:pt>
                <c:pt idx="10">
                  <c:v>2.0973529645035169E-2</c:v>
                </c:pt>
                <c:pt idx="11">
                  <c:v>1.390106401867797E-2</c:v>
                </c:pt>
                <c:pt idx="12">
                  <c:v>9.1998373030619841E-3</c:v>
                </c:pt>
                <c:pt idx="13">
                  <c:v>6.0839780567431686E-3</c:v>
                </c:pt>
                <c:pt idx="14">
                  <c:v>4.0219032053135564E-3</c:v>
                </c:pt>
                <c:pt idx="15">
                  <c:v>2.6582340776960724E-3</c:v>
                </c:pt>
                <c:pt idx="16">
                  <c:v>1.7567636502755931E-3</c:v>
                </c:pt>
                <c:pt idx="17">
                  <c:v>1.1609474228339832E-3</c:v>
                </c:pt>
                <c:pt idx="18">
                  <c:v>7.6718700623298278E-4</c:v>
                </c:pt>
                <c:pt idx="19">
                  <c:v>5.0697275657748009E-4</c:v>
                </c:pt>
                <c:pt idx="20">
                  <c:v>3.3501583422981221E-4</c:v>
                </c:pt>
                <c:pt idx="21">
                  <c:v>2.2138322021605141E-4</c:v>
                </c:pt>
                <c:pt idx="22">
                  <c:v>1.4629294704132225E-4</c:v>
                </c:pt>
                <c:pt idx="23">
                  <c:v>9.6672229747739251E-5</c:v>
                </c:pt>
                <c:pt idx="24">
                  <c:v>6.3882206846204833E-5</c:v>
                </c:pt>
                <c:pt idx="25">
                  <c:v>4.2214145137831806E-5</c:v>
                </c:pt>
                <c:pt idx="26">
                  <c:v>2.7895621623066701E-5</c:v>
                </c:pt>
                <c:pt idx="27">
                  <c:v>1.8433765833775073E-5</c:v>
                </c:pt>
                <c:pt idx="28">
                  <c:v>1.2181256210769068E-5</c:v>
                </c:pt>
                <c:pt idx="29">
                  <c:v>8.0495218559455911E-6</c:v>
                </c:pt>
                <c:pt idx="30">
                  <c:v>5.3192216442175528E-6</c:v>
                </c:pt>
                <c:pt idx="31">
                  <c:v>3.5150061475005793E-6</c:v>
                </c:pt>
                <c:pt idx="32">
                  <c:v>2.3227586709255002E-6</c:v>
                </c:pt>
                <c:pt idx="33">
                  <c:v>1.5349070847952227E-6</c:v>
                </c:pt>
                <c:pt idx="34">
                  <c:v>1.0142852064068785E-6</c:v>
                </c:pt>
                <c:pt idx="35">
                  <c:v>6.702519585133013E-7</c:v>
                </c:pt>
                <c:pt idx="36">
                  <c:v>4.4291061824204015E-7</c:v>
                </c:pt>
                <c:pt idx="37">
                  <c:v>2.9268070499372789E-7</c:v>
                </c:pt>
                <c:pt idx="38">
                  <c:v>1.9340695739770143E-7</c:v>
                </c:pt>
                <c:pt idx="39">
                  <c:v>1.2780566170268171E-7</c:v>
                </c:pt>
                <c:pt idx="40">
                  <c:v>8.4455530364200134E-8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9B-45EE-BC6C-CA83DCADF9D4}"/>
            </c:ext>
          </c:extLst>
        </c:ser>
        <c:ser>
          <c:idx val="3"/>
          <c:order val="2"/>
          <c:tx>
            <c:strRef>
              <c:f>'TD 2-2'!$D$10</c:f>
              <c:strCache>
                <c:ptCount val="1"/>
                <c:pt idx="0">
                  <c:v>Botswana </c:v>
                </c:pt>
              </c:strCache>
            </c:strRef>
          </c:tx>
          <c:marker>
            <c:symbol val="none"/>
          </c:marker>
          <c:cat>
            <c:numRef>
              <c:f>'TD 2-2'!$A$11:$A$51</c:f>
              <c:numCache>
                <c:formatCode>General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</c:numCache>
            </c:numRef>
          </c:cat>
          <c:val>
            <c:numRef>
              <c:f>'TD 2-2'!$D$11:$D$51</c:f>
              <c:numCache>
                <c:formatCode>0.0000</c:formatCode>
                <c:ptCount val="41"/>
                <c:pt idx="0">
                  <c:v>1.3068618419971635E-3</c:v>
                </c:pt>
                <c:pt idx="1">
                  <c:v>4.039825473825886E-3</c:v>
                </c:pt>
                <c:pt idx="2">
                  <c:v>9.374537725897851E-3</c:v>
                </c:pt>
                <c:pt idx="3">
                  <c:v>1.7412464203857465E-2</c:v>
                </c:pt>
                <c:pt idx="4">
                  <c:v>2.7209871828963388E-2</c:v>
                </c:pt>
                <c:pt idx="5">
                  <c:v>3.7182687811709941E-2</c:v>
                </c:pt>
                <c:pt idx="6">
                  <c:v>4.5786533079069824E-2</c:v>
                </c:pt>
                <c:pt idx="7">
                  <c:v>5.2003841093912248E-2</c:v>
                </c:pt>
                <c:pt idx="8">
                  <c:v>5.5473774441177258E-2</c:v>
                </c:pt>
                <c:pt idx="9">
                  <c:v>5.6362618716688559E-2</c:v>
                </c:pt>
                <c:pt idx="10">
                  <c:v>5.5141440173037272E-2</c:v>
                </c:pt>
                <c:pt idx="11">
                  <c:v>5.2386810452100377E-2</c:v>
                </c:pt>
                <c:pt idx="12">
                  <c:v>4.8649027207258312E-2</c:v>
                </c:pt>
                <c:pt idx="13">
                  <c:v>4.4386214228154523E-2</c:v>
                </c:pt>
                <c:pt idx="14">
                  <c:v>3.9944952171030369E-2</c:v>
                </c:pt>
                <c:pt idx="15">
                  <c:v>3.5567163007349432E-2</c:v>
                </c:pt>
                <c:pt idx="16">
                  <c:v>3.1408363058526928E-2</c:v>
                </c:pt>
                <c:pt idx="17">
                  <c:v>2.7558382653860167E-2</c:v>
                </c:pt>
                <c:pt idx="18">
                  <c:v>2.4060146740825839E-2</c:v>
                </c:pt>
                <c:pt idx="19">
                  <c:v>2.092488772549159E-2</c:v>
                </c:pt>
                <c:pt idx="20">
                  <c:v>1.8143629615456552E-2</c:v>
                </c:pt>
                <c:pt idx="21">
                  <c:v>1.5695426693205949E-2</c:v>
                </c:pt>
                <c:pt idx="22">
                  <c:v>1.3553032158154833E-2</c:v>
                </c:pt>
                <c:pt idx="23">
                  <c:v>1.1686648693281511E-2</c:v>
                </c:pt>
                <c:pt idx="24">
                  <c:v>1.0066306359990821E-2</c:v>
                </c:pt>
                <c:pt idx="25">
                  <c:v>8.6632900400580842E-3</c:v>
                </c:pt>
                <c:pt idx="26">
                  <c:v>7.4509275769621738E-3</c:v>
                </c:pt>
                <c:pt idx="27">
                  <c:v>6.4049601059132941E-3</c:v>
                </c:pt>
                <c:pt idx="28">
                  <c:v>5.5036480894599003E-3</c:v>
                </c:pt>
                <c:pt idx="29">
                  <c:v>4.7277170999791987E-3</c:v>
                </c:pt>
                <c:pt idx="30">
                  <c:v>4.060212396279907E-3</c:v>
                </c:pt>
                <c:pt idx="31">
                  <c:v>3.4863071234467612E-3</c:v>
                </c:pt>
                <c:pt idx="32">
                  <c:v>2.993092501236519E-3</c:v>
                </c:pt>
                <c:pt idx="33">
                  <c:v>2.5693673513631481E-3</c:v>
                </c:pt>
                <c:pt idx="34">
                  <c:v>2.2054370598298865E-3</c:v>
                </c:pt>
                <c:pt idx="35">
                  <c:v>1.8929273747829139E-3</c:v>
                </c:pt>
                <c:pt idx="36">
                  <c:v>1.6246154636009838E-3</c:v>
                </c:pt>
                <c:pt idx="37">
                  <c:v>1.3942788174611856E-3</c:v>
                </c:pt>
                <c:pt idx="38">
                  <c:v>1.1965615046779987E-3</c:v>
                </c:pt>
                <c:pt idx="39">
                  <c:v>1.0268566713084043E-3</c:v>
                </c:pt>
                <c:pt idx="40">
                  <c:v>8.8120389248319715E-4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9B-45EE-BC6C-CA83DCADF9D4}"/>
            </c:ext>
          </c:extLst>
        </c:ser>
        <c:ser>
          <c:idx val="4"/>
          <c:order val="3"/>
          <c:tx>
            <c:strRef>
              <c:f>'TD 2-2'!$E$10</c:f>
              <c:strCache>
                <c:ptCount val="1"/>
                <c:pt idx="0">
                  <c:v>Tanzanie</c:v>
                </c:pt>
              </c:strCache>
            </c:strRef>
          </c:tx>
          <c:marker>
            <c:symbol val="none"/>
          </c:marker>
          <c:cat>
            <c:numRef>
              <c:f>'TD 2-2'!$A$11:$A$51</c:f>
              <c:numCache>
                <c:formatCode>General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</c:numCache>
            </c:numRef>
          </c:cat>
          <c:val>
            <c:numRef>
              <c:f>'TD 2-2'!$E$11:$E$51</c:f>
              <c:numCache>
                <c:formatCode>0.0000</c:formatCode>
                <c:ptCount val="41"/>
                <c:pt idx="0">
                  <c:v>2.9838056269943019E-3</c:v>
                </c:pt>
                <c:pt idx="1">
                  <c:v>1.9772071294282063E-2</c:v>
                </c:pt>
                <c:pt idx="2">
                  <c:v>5.7119345372142388E-2</c:v>
                </c:pt>
                <c:pt idx="3">
                  <c:v>9.8680946102423867E-2</c:v>
                </c:pt>
                <c:pt idx="4">
                  <c:v>0.12399678968558746</c:v>
                </c:pt>
                <c:pt idx="5">
                  <c:v>0.12792582101785122</c:v>
                </c:pt>
                <c:pt idx="6">
                  <c:v>0.11680935354146919</c:v>
                </c:pt>
                <c:pt idx="7">
                  <c:v>9.889122112289804E-2</c:v>
                </c:pt>
                <c:pt idx="8">
                  <c:v>7.9891618033841927E-2</c:v>
                </c:pt>
                <c:pt idx="9">
                  <c:v>6.2697563436592135E-2</c:v>
                </c:pt>
                <c:pt idx="10">
                  <c:v>4.8328231890012487E-2</c:v>
                </c:pt>
                <c:pt idx="11">
                  <c:v>3.6840140350026834E-2</c:v>
                </c:pt>
                <c:pt idx="12">
                  <c:v>2.7890134722779559E-2</c:v>
                </c:pt>
                <c:pt idx="13">
                  <c:v>2.1024596400835004E-2</c:v>
                </c:pt>
                <c:pt idx="14">
                  <c:v>1.580729822384162E-2</c:v>
                </c:pt>
                <c:pt idx="15">
                  <c:v>1.1865260220135855E-2</c:v>
                </c:pt>
                <c:pt idx="16">
                  <c:v>8.8972742657408652E-3</c:v>
                </c:pt>
                <c:pt idx="17">
                  <c:v>6.6675190173653247E-3</c:v>
                </c:pt>
                <c:pt idx="18">
                  <c:v>4.9946244684604974E-3</c:v>
                </c:pt>
                <c:pt idx="19">
                  <c:v>3.7405627183413714E-3</c:v>
                </c:pt>
                <c:pt idx="20">
                  <c:v>2.8009563535969276E-3</c:v>
                </c:pt>
                <c:pt idx="21">
                  <c:v>2.0971798410575958E-3</c:v>
                </c:pt>
                <c:pt idx="22">
                  <c:v>1.5701465694457155E-3</c:v>
                </c:pt>
                <c:pt idx="23">
                  <c:v>1.1755181765626605E-3</c:v>
                </c:pt>
                <c:pt idx="24">
                  <c:v>8.8005332306599691E-4</c:v>
                </c:pt>
                <c:pt idx="25">
                  <c:v>6.5884420830618329E-4</c:v>
                </c:pt>
                <c:pt idx="26">
                  <c:v>4.9323379836388014E-4</c:v>
                </c:pt>
                <c:pt idx="27">
                  <c:v>3.6925013654134719E-4</c:v>
                </c:pt>
                <c:pt idx="28">
                  <c:v>2.7643122673793973E-4</c:v>
                </c:pt>
                <c:pt idx="29">
                  <c:v>2.069439197329101E-4</c:v>
                </c:pt>
                <c:pt idx="30">
                  <c:v>1.549236440915911E-4</c:v>
                </c:pt>
                <c:pt idx="31">
                  <c:v>1.1597981308229319E-4</c:v>
                </c:pt>
                <c:pt idx="32">
                  <c:v>8.6825421297135412E-5</c:v>
                </c:pt>
                <c:pt idx="33">
                  <c:v>6.4999687190017637E-5</c:v>
                </c:pt>
                <c:pt idx="34">
                  <c:v>4.8660386597813446E-5</c:v>
                </c:pt>
                <c:pt idx="35">
                  <c:v>3.6428374653425028E-5</c:v>
                </c:pt>
                <c:pt idx="36">
                  <c:v>2.7271184636338045E-5</c:v>
                </c:pt>
                <c:pt idx="37">
                  <c:v>2.0415884223195264E-5</c:v>
                </c:pt>
                <c:pt idx="38">
                  <c:v>1.5283836145374973E-5</c:v>
                </c:pt>
                <c:pt idx="39">
                  <c:v>1.1441857766118748E-5</c:v>
                </c:pt>
                <c:pt idx="40">
                  <c:v>8.5656576367763888E-6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29B-45EE-BC6C-CA83DCADF9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37837008"/>
        <c:axId val="-537844080"/>
      </c:lineChart>
      <c:catAx>
        <c:axId val="-53783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537844080"/>
        <c:crosses val="autoZero"/>
        <c:auto val="1"/>
        <c:lblAlgn val="ctr"/>
        <c:lblOffset val="100"/>
        <c:tickLblSkip val="5"/>
        <c:noMultiLvlLbl val="0"/>
      </c:catAx>
      <c:valAx>
        <c:axId val="-537844080"/>
        <c:scaling>
          <c:orientation val="minMax"/>
        </c:scaling>
        <c:delete val="0"/>
        <c:axPos val="l"/>
        <c:majorGridlines>
          <c:spPr>
            <a:ln>
              <a:solidFill>
                <a:schemeClr val="accent1"/>
              </a:solidFill>
              <a:prstDash val="sysDash"/>
            </a:ln>
          </c:spPr>
        </c:majorGridlines>
        <c:numFmt formatCode="0.00" sourceLinked="0"/>
        <c:majorTickMark val="out"/>
        <c:minorTickMark val="none"/>
        <c:tickLblPos val="nextTo"/>
        <c:crossAx val="-5378370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'TD 2-2'!$B$55</c:f>
              <c:strCache>
                <c:ptCount val="1"/>
                <c:pt idx="0">
                  <c:v>Standard</c:v>
                </c:pt>
              </c:strCache>
            </c:strRef>
          </c:tx>
          <c:marker>
            <c:symbol val="none"/>
          </c:marker>
          <c:cat>
            <c:numRef>
              <c:f>'TD 2-2'!$A$56:$A$96</c:f>
              <c:numCache>
                <c:formatCode>General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</c:numCache>
            </c:numRef>
          </c:cat>
          <c:val>
            <c:numRef>
              <c:f>'TD 2-2'!$B$56:$B$96</c:f>
              <c:numCache>
                <c:formatCode>0.0000</c:formatCode>
                <c:ptCount val="41"/>
                <c:pt idx="0">
                  <c:v>2.1128870855238974E-3</c:v>
                </c:pt>
                <c:pt idx="1">
                  <c:v>6.8249425443728598E-3</c:v>
                </c:pt>
                <c:pt idx="2">
                  <c:v>1.6142118149259629E-2</c:v>
                </c:pt>
                <c:pt idx="3">
                  <c:v>3.0369837063168446E-2</c:v>
                </c:pt>
                <c:pt idx="4">
                  <c:v>4.8301634145406717E-2</c:v>
                </c:pt>
                <c:pt idx="5">
                  <c:v>6.7906831130154624E-2</c:v>
                </c:pt>
                <c:pt idx="6">
                  <c:v>8.7204061788472995E-2</c:v>
                </c:pt>
                <c:pt idx="7">
                  <c:v>0.10478179037058731</c:v>
                </c:pt>
                <c:pt idx="8">
                  <c:v>0.119904662526953</c:v>
                </c:pt>
                <c:pt idx="9">
                  <c:v>0.13238005077540924</c:v>
                </c:pt>
                <c:pt idx="10">
                  <c:v>0.14235816608669496</c:v>
                </c:pt>
                <c:pt idx="11">
                  <c:v>0.15015956904415048</c:v>
                </c:pt>
                <c:pt idx="12">
                  <c:v>0.15615807371635418</c:v>
                </c:pt>
                <c:pt idx="13">
                  <c:v>0.16071407308687549</c:v>
                </c:pt>
                <c:pt idx="14">
                  <c:v>0.16414340291184618</c:v>
                </c:pt>
                <c:pt idx="15">
                  <c:v>0.166707646923033</c:v>
                </c:pt>
                <c:pt idx="16">
                  <c:v>0.16861573175880026</c:v>
                </c:pt>
                <c:pt idx="17">
                  <c:v>0.17003049986186392</c:v>
                </c:pt>
                <c:pt idx="18">
                  <c:v>0.17107674662653602</c:v>
                </c:pt>
                <c:pt idx="19">
                  <c:v>0.17184897699938789</c:v>
                </c:pt>
                <c:pt idx="20">
                  <c:v>0.1724181518685349</c:v>
                </c:pt>
                <c:pt idx="21">
                  <c:v>0.17283722884500893</c:v>
                </c:pt>
                <c:pt idx="22">
                  <c:v>0.17314555540603177</c:v>
                </c:pt>
                <c:pt idx="23">
                  <c:v>0.17337227293095678</c:v>
                </c:pt>
                <c:pt idx="24">
                  <c:v>0.17353891354057843</c:v>
                </c:pt>
                <c:pt idx="25">
                  <c:v>0.17366135982758785</c:v>
                </c:pt>
                <c:pt idx="26">
                  <c:v>0.17375131253331347</c:v>
                </c:pt>
                <c:pt idx="27">
                  <c:v>0.17381738374017591</c:v>
                </c:pt>
                <c:pt idx="28">
                  <c:v>0.1738659079434135</c:v>
                </c:pt>
                <c:pt idx="29">
                  <c:v>0.17390154210374556</c:v>
                </c:pt>
                <c:pt idx="30">
                  <c:v>0.17392770866821614</c:v>
                </c:pt>
                <c:pt idx="31">
                  <c:v>0.17394692216307495</c:v>
                </c:pt>
                <c:pt idx="32">
                  <c:v>0.1739610296926862</c:v>
                </c:pt>
                <c:pt idx="33">
                  <c:v>0.17397138789800504</c:v>
                </c:pt>
                <c:pt idx="34">
                  <c:v>0.17397899308579087</c:v>
                </c:pt>
                <c:pt idx="35">
                  <c:v>0.17398457688006055</c:v>
                </c:pt>
                <c:pt idx="36">
                  <c:v>0.17398867650852201</c:v>
                </c:pt>
                <c:pt idx="37">
                  <c:v>0.17399168643839838</c:v>
                </c:pt>
                <c:pt idx="38">
                  <c:v>0.17399389630418083</c:v>
                </c:pt>
                <c:pt idx="39">
                  <c:v>0.17399551876301039</c:v>
                </c:pt>
                <c:pt idx="40">
                  <c:v>0.17399670995071442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14-4E3B-800F-46FB494A73D4}"/>
            </c:ext>
          </c:extLst>
        </c:ser>
        <c:ser>
          <c:idx val="2"/>
          <c:order val="1"/>
          <c:tx>
            <c:strRef>
              <c:f>'TD 2-2'!$C$55</c:f>
              <c:strCache>
                <c:ptCount val="1"/>
                <c:pt idx="0">
                  <c:v>Niger</c:v>
                </c:pt>
              </c:strCache>
            </c:strRef>
          </c:tx>
          <c:marker>
            <c:symbol val="none"/>
          </c:marker>
          <c:cat>
            <c:numRef>
              <c:f>'TD 2-2'!$A$56:$A$96</c:f>
              <c:numCache>
                <c:formatCode>General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</c:numCache>
            </c:numRef>
          </c:cat>
          <c:val>
            <c:numRef>
              <c:f>'TD 2-2'!$C$56:$C$96</c:f>
              <c:numCache>
                <c:formatCode>0.0000</c:formatCode>
                <c:ptCount val="41"/>
                <c:pt idx="0">
                  <c:v>5.0306835369616602E-3</c:v>
                </c:pt>
                <c:pt idx="1">
                  <c:v>5.0047248671065157E-2</c:v>
                </c:pt>
                <c:pt idx="2">
                  <c:v>0.15047581541747163</c:v>
                </c:pt>
                <c:pt idx="3">
                  <c:v>0.25500465190935867</c:v>
                </c:pt>
                <c:pt idx="4">
                  <c:v>0.32833369229523568</c:v>
                </c:pt>
                <c:pt idx="5">
                  <c:v>0.37060554299903709</c:v>
                </c:pt>
                <c:pt idx="6">
                  <c:v>0.39274818999248307</c:v>
                </c:pt>
                <c:pt idx="7">
                  <c:v>0.40382220427643462</c:v>
                </c:pt>
                <c:pt idx="8">
                  <c:v>0.40923858064851149</c:v>
                </c:pt>
                <c:pt idx="9">
                  <c:v>0.41185959380816212</c:v>
                </c:pt>
                <c:pt idx="10">
                  <c:v>0.41312142876665647</c:v>
                </c:pt>
                <c:pt idx="11">
                  <c:v>0.41372742277565783</c:v>
                </c:pt>
                <c:pt idx="12">
                  <c:v>0.41401810766260516</c:v>
                </c:pt>
                <c:pt idx="13">
                  <c:v>0.41415746549565796</c:v>
                </c:pt>
                <c:pt idx="14">
                  <c:v>0.41422425724595929</c:v>
                </c:pt>
                <c:pt idx="15">
                  <c:v>0.41425626520371051</c:v>
                </c:pt>
                <c:pt idx="16">
                  <c:v>0.41427160311173089</c:v>
                </c:pt>
                <c:pt idx="17">
                  <c:v>0.41427895267218551</c:v>
                </c:pt>
                <c:pt idx="18">
                  <c:v>0.41428247435639703</c:v>
                </c:pt>
                <c:pt idx="19">
                  <c:v>0.41428416182805045</c:v>
                </c:pt>
                <c:pt idx="20">
                  <c:v>0.41428497040459666</c:v>
                </c:pt>
                <c:pt idx="21">
                  <c:v>0.41428535784518206</c:v>
                </c:pt>
                <c:pt idx="22">
                  <c:v>0.41428554349253366</c:v>
                </c:pt>
                <c:pt idx="23">
                  <c:v>0.41428563244791949</c:v>
                </c:pt>
                <c:pt idx="24">
                  <c:v>0.41428567507206265</c:v>
                </c:pt>
                <c:pt idx="25">
                  <c:v>0.41428569549597977</c:v>
                </c:pt>
                <c:pt idx="26">
                  <c:v>0.41428570528236713</c:v>
                </c:pt>
                <c:pt idx="27">
                  <c:v>0.41428570997164271</c:v>
                </c:pt>
                <c:pt idx="28">
                  <c:v>0.41428571221857047</c:v>
                </c:pt>
                <c:pt idx="29">
                  <c:v>0.4142857132952153</c:v>
                </c:pt>
                <c:pt idx="30">
                  <c:v>0.41428571381110374</c:v>
                </c:pt>
                <c:pt idx="31">
                  <c:v>0.41428571405829839</c:v>
                </c:pt>
                <c:pt idx="32">
                  <c:v>0.41428571417674498</c:v>
                </c:pt>
                <c:pt idx="33">
                  <c:v>0.41428571423350019</c:v>
                </c:pt>
                <c:pt idx="34">
                  <c:v>0.41428571426069521</c:v>
                </c:pt>
                <c:pt idx="35">
                  <c:v>0.41428571427372601</c:v>
                </c:pt>
                <c:pt idx="36">
                  <c:v>0.41428571427996996</c:v>
                </c:pt>
                <c:pt idx="37">
                  <c:v>0.41428571428296179</c:v>
                </c:pt>
                <c:pt idx="38">
                  <c:v>0.41428571428439542</c:v>
                </c:pt>
                <c:pt idx="39">
                  <c:v>0.41428571428508226</c:v>
                </c:pt>
                <c:pt idx="40">
                  <c:v>0.41428571428541144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14-4E3B-800F-46FB494A73D4}"/>
            </c:ext>
          </c:extLst>
        </c:ser>
        <c:ser>
          <c:idx val="3"/>
          <c:order val="2"/>
          <c:tx>
            <c:strRef>
              <c:f>'TD 2-2'!$D$55</c:f>
              <c:strCache>
                <c:ptCount val="1"/>
                <c:pt idx="0">
                  <c:v>Botswana </c:v>
                </c:pt>
              </c:strCache>
            </c:strRef>
          </c:tx>
          <c:marker>
            <c:symbol val="none"/>
          </c:marker>
          <c:cat>
            <c:numRef>
              <c:f>'TD 2-2'!$A$56:$A$96</c:f>
              <c:numCache>
                <c:formatCode>General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</c:numCache>
            </c:numRef>
          </c:cat>
          <c:val>
            <c:numRef>
              <c:f>'TD 2-2'!$D$56:$D$96</c:f>
              <c:numCache>
                <c:formatCode>0.0000</c:formatCode>
                <c:ptCount val="41"/>
                <c:pt idx="0">
                  <c:v>1.8582999872681595E-3</c:v>
                </c:pt>
                <c:pt idx="1">
                  <c:v>5.3086765382590233E-3</c:v>
                </c:pt>
                <c:pt idx="2">
                  <c:v>1.1813368525075715E-2</c:v>
                </c:pt>
                <c:pt idx="3">
                  <c:v>2.1731707373693558E-2</c:v>
                </c:pt>
                <c:pt idx="4">
                  <c:v>3.4579508398558723E-2</c:v>
                </c:pt>
                <c:pt idx="5">
                  <c:v>4.9265118103957291E-2</c:v>
                </c:pt>
                <c:pt idx="6">
                  <c:v>6.4517793239308036E-2</c:v>
                </c:pt>
                <c:pt idx="7">
                  <c:v>7.9239881653260111E-2</c:v>
                </c:pt>
                <c:pt idx="8">
                  <c:v>9.2675728444728517E-2</c:v>
                </c:pt>
                <c:pt idx="9">
                  <c:v>0.10442417140832852</c:v>
                </c:pt>
                <c:pt idx="10">
                  <c:v>0.11436705722557793</c:v>
                </c:pt>
                <c:pt idx="11">
                  <c:v>0.12257477598917038</c:v>
                </c:pt>
                <c:pt idx="12">
                  <c:v>0.12922256875569027</c:v>
                </c:pt>
                <c:pt idx="13">
                  <c:v>0.13452942267548113</c:v>
                </c:pt>
                <c:pt idx="14">
                  <c:v>0.13871925625942219</c:v>
                </c:pt>
                <c:pt idx="15">
                  <c:v>0.14199943145352589</c:v>
                </c:pt>
                <c:pt idx="16">
                  <c:v>0.14455100337803811</c:v>
                </c:pt>
                <c:pt idx="17">
                  <c:v>0.14652611828848688</c:v>
                </c:pt>
                <c:pt idx="18">
                  <c:v>0.14804931627712256</c:v>
                </c:pt>
                <c:pt idx="19">
                  <c:v>0.14922066240235507</c:v>
                </c:pt>
                <c:pt idx="20">
                  <c:v>0.15011948263565639</c:v>
                </c:pt>
                <c:pt idx="21">
                  <c:v>0.1508080446795908</c:v>
                </c:pt>
                <c:pt idx="22">
                  <c:v>0.15133486999333087</c:v>
                </c:pt>
                <c:pt idx="23">
                  <c:v>0.15173756252855</c:v>
                </c:pt>
                <c:pt idx="24">
                  <c:v>0.15204514603337388</c:v>
                </c:pt>
                <c:pt idx="25">
                  <c:v>0.15227995277662326</c:v>
                </c:pt>
                <c:pt idx="26">
                  <c:v>0.15245912625290145</c:v>
                </c:pt>
                <c:pt idx="27">
                  <c:v>0.15259580354871527</c:v>
                </c:pt>
                <c:pt idx="28">
                  <c:v>0.15270003816472119</c:v>
                </c:pt>
                <c:pt idx="29">
                  <c:v>0.15277951599028103</c:v>
                </c:pt>
                <c:pt idx="30">
                  <c:v>0.15284010834218237</c:v>
                </c:pt>
                <c:pt idx="31">
                  <c:v>0.15288629773631832</c:v>
                </c:pt>
                <c:pt idx="32">
                  <c:v>0.15292150486583073</c:v>
                </c:pt>
                <c:pt idx="33">
                  <c:v>0.1529483392391903</c:v>
                </c:pt>
                <c:pt idx="34">
                  <c:v>0.15296879102958563</c:v>
                </c:pt>
                <c:pt idx="35">
                  <c:v>0.15298437776747023</c:v>
                </c:pt>
                <c:pt idx="36">
                  <c:v>0.15299625641393244</c:v>
                </c:pt>
                <c:pt idx="37">
                  <c:v>0.15300530893208544</c:v>
                </c:pt>
                <c:pt idx="38">
                  <c:v>0.15301220759273818</c:v>
                </c:pt>
                <c:pt idx="39">
                  <c:v>0.1530174647960548</c:v>
                </c:pt>
                <c:pt idx="40">
                  <c:v>0.15302147107014935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14-4E3B-800F-46FB494A73D4}"/>
            </c:ext>
          </c:extLst>
        </c:ser>
        <c:ser>
          <c:idx val="4"/>
          <c:order val="3"/>
          <c:tx>
            <c:strRef>
              <c:f>'TD 2-2'!$E$55</c:f>
              <c:strCache>
                <c:ptCount val="1"/>
                <c:pt idx="0">
                  <c:v>Tanzanie</c:v>
                </c:pt>
              </c:strCache>
            </c:strRef>
          </c:tx>
          <c:marker>
            <c:symbol val="none"/>
          </c:marker>
          <c:cat>
            <c:numRef>
              <c:f>'TD 2-2'!$A$56:$A$96</c:f>
              <c:numCache>
                <c:formatCode>General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</c:numCache>
            </c:numRef>
          </c:cat>
          <c:val>
            <c:numRef>
              <c:f>'TD 2-2'!$E$56:$E$96</c:f>
              <c:numCache>
                <c:formatCode>0.0000</c:formatCode>
                <c:ptCount val="41"/>
                <c:pt idx="0">
                  <c:v>3.5156191106886802E-3</c:v>
                </c:pt>
                <c:pt idx="1">
                  <c:v>2.0705122117945382E-2</c:v>
                </c:pt>
                <c:pt idx="2">
                  <c:v>5.9785119405965419E-2</c:v>
                </c:pt>
                <c:pt idx="3">
                  <c:v>0.11271641175165437</c:v>
                </c:pt>
                <c:pt idx="4">
                  <c:v>0.16469345042282438</c:v>
                </c:pt>
                <c:pt idx="5">
                  <c:v>0.20661534115529578</c:v>
                </c:pt>
                <c:pt idx="6">
                  <c:v>0.23662389349946811</c:v>
                </c:pt>
                <c:pt idx="7">
                  <c:v>0.25661330949017752</c:v>
                </c:pt>
                <c:pt idx="8">
                  <c:v>0.26936523070478324</c:v>
                </c:pt>
                <c:pt idx="9">
                  <c:v>0.27729184510131905</c:v>
                </c:pt>
                <c:pt idx="10">
                  <c:v>0.28214308083875189</c:v>
                </c:pt>
                <c:pt idx="11">
                  <c:v>0.28508464099690622</c:v>
                </c:pt>
                <c:pt idx="12">
                  <c:v>0.28685836495569889</c:v>
                </c:pt>
                <c:pt idx="13">
                  <c:v>0.28792434324242455</c:v>
                </c:pt>
                <c:pt idx="14">
                  <c:v>0.28856370371318585</c:v>
                </c:pt>
                <c:pt idx="15">
                  <c:v>0.28894672764806134</c:v>
                </c:pt>
                <c:pt idx="16">
                  <c:v>0.28917602375078555</c:v>
                </c:pt>
                <c:pt idx="17">
                  <c:v>0.28931323269283127</c:v>
                </c:pt>
                <c:pt idx="18">
                  <c:v>0.28939531650395389</c:v>
                </c:pt>
                <c:pt idx="19">
                  <c:v>0.2894444148022714</c:v>
                </c:pt>
                <c:pt idx="20">
                  <c:v>0.28947378019396341</c:v>
                </c:pt>
                <c:pt idx="21">
                  <c:v>0.28949134249803665</c:v>
                </c:pt>
                <c:pt idx="22">
                  <c:v>0.28950184549004943</c:v>
                </c:pt>
                <c:pt idx="23">
                  <c:v>0.28950812659594755</c:v>
                </c:pt>
                <c:pt idx="24">
                  <c:v>0.28951188284288437</c:v>
                </c:pt>
                <c:pt idx="25">
                  <c:v>0.28951412914997704</c:v>
                </c:pt>
                <c:pt idx="26">
                  <c:v>0.28951547247873355</c:v>
                </c:pt>
                <c:pt idx="27">
                  <c:v>0.28951627580952344</c:v>
                </c:pt>
                <c:pt idx="28">
                  <c:v>0.2895167562126959</c:v>
                </c:pt>
                <c:pt idx="29">
                  <c:v>0.28951704350033042</c:v>
                </c:pt>
                <c:pt idx="30">
                  <c:v>0.2895172153021538</c:v>
                </c:pt>
                <c:pt idx="31">
                  <c:v>0.28951731804189462</c:v>
                </c:pt>
                <c:pt idx="32">
                  <c:v>0.28951737948159373</c:v>
                </c:pt>
                <c:pt idx="33">
                  <c:v>0.28951741622332733</c:v>
                </c:pt>
                <c:pt idx="34">
                  <c:v>0.28951743819535719</c:v>
                </c:pt>
                <c:pt idx="35">
                  <c:v>0.28951745133491336</c:v>
                </c:pt>
                <c:pt idx="36">
                  <c:v>0.28951745919253663</c:v>
                </c:pt>
                <c:pt idx="37">
                  <c:v>0.28951746389149619</c:v>
                </c:pt>
                <c:pt idx="38">
                  <c:v>0.28951746670153422</c:v>
                </c:pt>
                <c:pt idx="39">
                  <c:v>0.28951746838197301</c:v>
                </c:pt>
                <c:pt idx="40">
                  <c:v>0.28951746938689693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14-4E3B-800F-46FB494A73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517216"/>
        <c:axId val="-194526464"/>
      </c:lineChart>
      <c:catAx>
        <c:axId val="-19451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194526464"/>
        <c:crosses val="autoZero"/>
        <c:auto val="1"/>
        <c:lblAlgn val="ctr"/>
        <c:lblOffset val="100"/>
        <c:tickLblSkip val="5"/>
        <c:noMultiLvlLbl val="0"/>
      </c:catAx>
      <c:valAx>
        <c:axId val="-194526464"/>
        <c:scaling>
          <c:orientation val="minMax"/>
        </c:scaling>
        <c:delete val="0"/>
        <c:axPos val="l"/>
        <c:majorGridlines>
          <c:spPr>
            <a:ln>
              <a:solidFill>
                <a:schemeClr val="accent1"/>
              </a:solidFill>
              <a:prstDash val="sysDash"/>
            </a:ln>
          </c:spPr>
        </c:majorGridlines>
        <c:numFmt formatCode="0.00" sourceLinked="0"/>
        <c:majorTickMark val="out"/>
        <c:minorTickMark val="none"/>
        <c:tickLblPos val="nextTo"/>
        <c:spPr>
          <a:ln>
            <a:solidFill>
              <a:schemeClr val="accent1"/>
            </a:solidFill>
            <a:prstDash val="sysDash"/>
          </a:ln>
        </c:spPr>
        <c:crossAx val="-1945172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3</xdr:row>
      <xdr:rowOff>9524</xdr:rowOff>
    </xdr:from>
    <xdr:to>
      <xdr:col>14</xdr:col>
      <xdr:colOff>523875</xdr:colOff>
      <xdr:row>5</xdr:row>
      <xdr:rowOff>66675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048625" y="495299"/>
          <a:ext cx="3552825" cy="419101"/>
        </a:xfrm>
        <a:prstGeom prst="rect">
          <a:avLst/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050">
              <a:latin typeface="Arial" panose="020B0604020202020204" pitchFamily="34" charset="0"/>
              <a:cs typeface="Arial" panose="020B0604020202020204" pitchFamily="34" charset="0"/>
            </a:rPr>
            <a:t>С</a:t>
          </a:r>
          <a:r>
            <a:rPr lang="fr-FR" sz="1050">
              <a:latin typeface="Arial" panose="020B0604020202020204" pitchFamily="34" charset="0"/>
              <a:cs typeface="Arial" panose="020B0604020202020204" pitchFamily="34" charset="0"/>
            </a:rPr>
            <a:t>alculez l’âge moyen de célibataire au mariage (SMAM) pour chaque groupe éthnique </a:t>
          </a:r>
        </a:p>
      </xdr:txBody>
    </xdr:sp>
    <xdr:clientData/>
  </xdr:twoCellAnchor>
  <xdr:twoCellAnchor>
    <xdr:from>
      <xdr:col>6</xdr:col>
      <xdr:colOff>38100</xdr:colOff>
      <xdr:row>22</xdr:row>
      <xdr:rowOff>57150</xdr:rowOff>
    </xdr:from>
    <xdr:to>
      <xdr:col>9</xdr:col>
      <xdr:colOff>478971</xdr:colOff>
      <xdr:row>27</xdr:row>
      <xdr:rowOff>133350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76900" y="4237264"/>
          <a:ext cx="3200400" cy="113211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  <a:p>
          <a:r>
            <a:rPr lang="fr-FR" sz="1100" b="1">
              <a:solidFill>
                <a:srgbClr val="FF0000"/>
              </a:solidFill>
            </a:rPr>
            <a:t>Attention!</a:t>
          </a:r>
          <a:r>
            <a:rPr lang="fr-FR" sz="1100" b="1" baseline="0">
              <a:solidFill>
                <a:srgbClr val="FF0000"/>
              </a:solidFill>
            </a:rPr>
            <a:t> </a:t>
          </a:r>
          <a:r>
            <a:rPr lang="fr-FR" sz="1100" baseline="0"/>
            <a:t>Pour estimer la valeur </a:t>
          </a:r>
          <a:br>
            <a:rPr lang="fr-FR" sz="1100" baseline="0"/>
          </a:br>
          <a:r>
            <a:rPr lang="fr-FR" sz="1100" baseline="0"/>
            <a:t>(ligne 27),  faitez la somme de </a:t>
          </a:r>
          <a:br>
            <a:rPr lang="fr-FR" sz="1100" baseline="0"/>
          </a:br>
          <a:r>
            <a:rPr lang="fr-FR" sz="1100" baseline="0"/>
            <a:t>lignes  16:25. La proportion de célibataires au dernier groupe (ligne 26) ne sert qu'à calculer  c</a:t>
          </a:r>
          <a:r>
            <a:rPr lang="fr-FR" sz="1100" baseline="-25000"/>
            <a:t>50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21771</xdr:colOff>
          <xdr:row>14</xdr:row>
          <xdr:rowOff>108857</xdr:rowOff>
        </xdr:from>
        <xdr:to>
          <xdr:col>8</xdr:col>
          <xdr:colOff>517071</xdr:colOff>
          <xdr:row>18</xdr:row>
          <xdr:rowOff>141514</xdr:rowOff>
        </xdr:to>
        <xdr:sp macro="" textlink="">
          <xdr:nvSpPr>
            <xdr:cNvPr id="3098" name="Object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669471</xdr:colOff>
          <xdr:row>19</xdr:row>
          <xdr:rowOff>87086</xdr:rowOff>
        </xdr:from>
        <xdr:to>
          <xdr:col>7</xdr:col>
          <xdr:colOff>854529</xdr:colOff>
          <xdr:row>21</xdr:row>
          <xdr:rowOff>43543</xdr:rowOff>
        </xdr:to>
        <xdr:sp macro="" textlink="">
          <xdr:nvSpPr>
            <xdr:cNvPr id="3099" name="Object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22</xdr:row>
          <xdr:rowOff>157843</xdr:rowOff>
        </xdr:from>
        <xdr:to>
          <xdr:col>9</xdr:col>
          <xdr:colOff>103414</xdr:colOff>
          <xdr:row>24</xdr:row>
          <xdr:rowOff>168729</xdr:rowOff>
        </xdr:to>
        <xdr:sp macro="" textlink="">
          <xdr:nvSpPr>
            <xdr:cNvPr id="3101" name="Object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0</xdr:row>
      <xdr:rowOff>85724</xdr:rowOff>
    </xdr:from>
    <xdr:to>
      <xdr:col>11</xdr:col>
      <xdr:colOff>171450</xdr:colOff>
      <xdr:row>4</xdr:row>
      <xdr:rowOff>223724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552950" y="85724"/>
          <a:ext cx="4714875" cy="900000"/>
        </a:xfrm>
        <a:prstGeom prst="rect">
          <a:avLst/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200"/>
            </a:lnSpc>
          </a:pPr>
          <a:r>
            <a:rPr lang="fr-FR" sz="1200" kern="1900" spc="0" baseline="0">
              <a:latin typeface="Calibri" panose="020F0502020204030204" pitchFamily="34" charset="0"/>
            </a:rPr>
            <a:t>Appliquz le modèle rationnel de Coale-McNeil aux données pour Niger,  Botswana et Tanzanie. Estimez le risque de primo-nuptialité </a:t>
          </a:r>
          <a:r>
            <a:rPr lang="fr-FR" sz="1200" b="1" i="1" kern="1900" spc="0" baseline="0">
              <a:latin typeface="Calibri" panose="020F0502020204030204" pitchFamily="34" charset="0"/>
            </a:rPr>
            <a:t>r(a) </a:t>
          </a:r>
          <a:r>
            <a:rPr lang="fr-FR" sz="1200" b="0" i="0" kern="1900" spc="0" baseline="0">
              <a:latin typeface="Calibri" panose="020F0502020204030204" pitchFamily="34" charset="0"/>
            </a:rPr>
            <a:t>et la densité des premiers mariages </a:t>
          </a:r>
          <a:r>
            <a:rPr lang="fr-FR" sz="1200" b="1" i="1" kern="1900" spc="0" baseline="0">
              <a:latin typeface="Calibri" panose="020F0502020204030204" pitchFamily="34" charset="0"/>
            </a:rPr>
            <a:t>g(a). </a:t>
          </a:r>
          <a:r>
            <a:rPr lang="fr-FR" sz="1200" b="0" i="0" kern="1900" spc="0" baseline="0">
              <a:latin typeface="Calibri" panose="020F0502020204030204" pitchFamily="34" charset="0"/>
            </a:rPr>
            <a:t>Présentez-les graphiquement. Estimez  l'age moyen au  premier mariage et sa variance dans chaque pays. Commentez vos résultats.</a:t>
          </a:r>
        </a:p>
        <a:p>
          <a:pPr>
            <a:lnSpc>
              <a:spcPts val="700"/>
            </a:lnSpc>
          </a:pPr>
          <a:r>
            <a:rPr lang="fr-FR" sz="1200" b="0" i="0" baseline="0"/>
            <a:t> </a:t>
          </a:r>
          <a:endParaRPr lang="fr-FR" sz="1200" b="0" i="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65314</xdr:colOff>
          <xdr:row>53</xdr:row>
          <xdr:rowOff>48986</xdr:rowOff>
        </xdr:from>
        <xdr:to>
          <xdr:col>10</xdr:col>
          <xdr:colOff>522514</xdr:colOff>
          <xdr:row>55</xdr:row>
          <xdr:rowOff>136071</xdr:rowOff>
        </xdr:to>
        <xdr:sp macro="" textlink="">
          <xdr:nvSpPr>
            <xdr:cNvPr id="4127" name="Object 13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1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76200</xdr:colOff>
          <xdr:row>56</xdr:row>
          <xdr:rowOff>174171</xdr:rowOff>
        </xdr:from>
        <xdr:to>
          <xdr:col>11</xdr:col>
          <xdr:colOff>125186</xdr:colOff>
          <xdr:row>60</xdr:row>
          <xdr:rowOff>27214</xdr:rowOff>
        </xdr:to>
        <xdr:sp macro="" textlink="">
          <xdr:nvSpPr>
            <xdr:cNvPr id="4128" name="Object 18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1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</xdr:spPr>
        </xdr:sp>
        <xdr:clientData/>
      </xdr:twoCellAnchor>
    </mc:Choice>
    <mc:Fallback/>
  </mc:AlternateContent>
  <xdr:oneCellAnchor>
    <xdr:from>
      <xdr:col>12</xdr:col>
      <xdr:colOff>0</xdr:colOff>
      <xdr:row>11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991725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359229</xdr:colOff>
          <xdr:row>7</xdr:row>
          <xdr:rowOff>97971</xdr:rowOff>
        </xdr:from>
        <xdr:to>
          <xdr:col>11</xdr:col>
          <xdr:colOff>843643</xdr:colOff>
          <xdr:row>10</xdr:row>
          <xdr:rowOff>10886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1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310243</xdr:colOff>
          <xdr:row>11</xdr:row>
          <xdr:rowOff>21771</xdr:rowOff>
        </xdr:from>
        <xdr:to>
          <xdr:col>12</xdr:col>
          <xdr:colOff>751114</xdr:colOff>
          <xdr:row>15</xdr:row>
          <xdr:rowOff>168729</xdr:rowOff>
        </xdr:to>
        <xdr:sp macro="" textlink="">
          <xdr:nvSpPr>
            <xdr:cNvPr id="4130" name="Object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1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28575</xdr:rowOff>
    </xdr:from>
    <xdr:to>
      <xdr:col>5</xdr:col>
      <xdr:colOff>152400</xdr:colOff>
      <xdr:row>13</xdr:row>
      <xdr:rowOff>19050</xdr:rowOff>
    </xdr:to>
    <xdr:graphicFrame macro="">
      <xdr:nvGraphicFramePr>
        <xdr:cNvPr id="5145" name="Graphique 1">
          <a:extLst>
            <a:ext uri="{FF2B5EF4-FFF2-40B4-BE49-F238E27FC236}">
              <a16:creationId xmlns:a16="http://schemas.microsoft.com/office/drawing/2014/main" id="{00000000-0008-0000-0200-000019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15</xdr:row>
      <xdr:rowOff>66675</xdr:rowOff>
    </xdr:from>
    <xdr:to>
      <xdr:col>5</xdr:col>
      <xdr:colOff>152400</xdr:colOff>
      <xdr:row>30</xdr:row>
      <xdr:rowOff>47625</xdr:rowOff>
    </xdr:to>
    <xdr:graphicFrame macro="">
      <xdr:nvGraphicFramePr>
        <xdr:cNvPr id="5146" name="Graphique 2">
          <a:extLst>
            <a:ext uri="{FF2B5EF4-FFF2-40B4-BE49-F238E27FC236}">
              <a16:creationId xmlns:a16="http://schemas.microsoft.com/office/drawing/2014/main" id="{00000000-0008-0000-0200-00001A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6.bin"/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5.bin"/><Relationship Id="rId11" Type="http://schemas.openxmlformats.org/officeDocument/2006/relationships/image" Target="../media/image7.emf"/><Relationship Id="rId5" Type="http://schemas.openxmlformats.org/officeDocument/2006/relationships/image" Target="../media/image4.emf"/><Relationship Id="rId10" Type="http://schemas.openxmlformats.org/officeDocument/2006/relationships/oleObject" Target="../embeddings/oleObject7.bin"/><Relationship Id="rId4" Type="http://schemas.openxmlformats.org/officeDocument/2006/relationships/oleObject" Target="../embeddings/oleObject4.bin"/><Relationship Id="rId9" Type="http://schemas.openxmlformats.org/officeDocument/2006/relationships/image" Target="../media/image6.emf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9"/>
  <sheetViews>
    <sheetView zoomScaleNormal="100" workbookViewId="0">
      <selection activeCell="K21" sqref="K21"/>
    </sheetView>
  </sheetViews>
  <sheetFormatPr baseColWidth="10" defaultRowHeight="12.45" x14ac:dyDescent="0.3"/>
  <cols>
    <col min="1" max="1" width="14.69140625" customWidth="1"/>
    <col min="2" max="9" width="13" customWidth="1"/>
  </cols>
  <sheetData>
    <row r="1" spans="1:15" x14ac:dyDescent="0.3">
      <c r="A1" s="5" t="s">
        <v>15</v>
      </c>
      <c r="C1" s="1" t="s">
        <v>17</v>
      </c>
    </row>
    <row r="3" spans="1:15" x14ac:dyDescent="0.3">
      <c r="B3" s="1" t="s">
        <v>10</v>
      </c>
    </row>
    <row r="4" spans="1:15" x14ac:dyDescent="0.3">
      <c r="A4" s="57" t="s">
        <v>11</v>
      </c>
      <c r="B4" s="55" t="s">
        <v>7</v>
      </c>
      <c r="C4" s="55"/>
      <c r="D4" s="56" t="s">
        <v>8</v>
      </c>
      <c r="E4" s="56"/>
      <c r="F4" s="55" t="s">
        <v>14</v>
      </c>
      <c r="G4" s="55"/>
      <c r="H4" s="55" t="s">
        <v>16</v>
      </c>
      <c r="I4" s="55"/>
    </row>
    <row r="5" spans="1:15" ht="15.9" x14ac:dyDescent="0.45">
      <c r="A5" s="58"/>
      <c r="B5" s="13" t="s">
        <v>12</v>
      </c>
      <c r="C5" s="13" t="s">
        <v>13</v>
      </c>
      <c r="D5" s="13" t="s">
        <v>12</v>
      </c>
      <c r="E5" s="13" t="s">
        <v>13</v>
      </c>
      <c r="F5" s="13" t="s">
        <v>12</v>
      </c>
      <c r="G5" s="13" t="s">
        <v>13</v>
      </c>
      <c r="H5" s="13" t="s">
        <v>12</v>
      </c>
      <c r="I5" s="13" t="s">
        <v>13</v>
      </c>
      <c r="K5" s="4"/>
      <c r="L5" s="5"/>
      <c r="M5" s="5"/>
      <c r="N5" s="5"/>
      <c r="O5" s="5"/>
    </row>
    <row r="6" spans="1:15" ht="14.6" x14ac:dyDescent="0.4">
      <c r="A6" s="14" t="s">
        <v>0</v>
      </c>
      <c r="B6" s="15">
        <v>511</v>
      </c>
      <c r="C6" s="16">
        <v>489</v>
      </c>
      <c r="D6" s="17">
        <v>2232</v>
      </c>
      <c r="E6" s="17">
        <v>2168</v>
      </c>
      <c r="F6" s="17">
        <v>1577</v>
      </c>
      <c r="G6" s="17">
        <v>1555</v>
      </c>
      <c r="H6" s="17">
        <v>5610</v>
      </c>
      <c r="I6" s="17">
        <v>5468</v>
      </c>
    </row>
    <row r="7" spans="1:15" ht="14.6" x14ac:dyDescent="0.4">
      <c r="A7" s="14" t="s">
        <v>1</v>
      </c>
      <c r="B7" s="18">
        <v>603</v>
      </c>
      <c r="C7" s="18">
        <v>512</v>
      </c>
      <c r="D7" s="19">
        <v>2240</v>
      </c>
      <c r="E7" s="19">
        <v>1710</v>
      </c>
      <c r="F7" s="19">
        <v>1791</v>
      </c>
      <c r="G7" s="19">
        <v>1627</v>
      </c>
      <c r="H7" s="19">
        <v>6133</v>
      </c>
      <c r="I7" s="19">
        <v>5081</v>
      </c>
    </row>
    <row r="8" spans="1:15" ht="14.6" x14ac:dyDescent="0.4">
      <c r="A8" s="14" t="s">
        <v>2</v>
      </c>
      <c r="B8" s="18">
        <v>728</v>
      </c>
      <c r="C8" s="18">
        <v>369</v>
      </c>
      <c r="D8" s="19">
        <v>2060</v>
      </c>
      <c r="E8" s="19">
        <v>1014</v>
      </c>
      <c r="F8" s="19">
        <v>1567</v>
      </c>
      <c r="G8" s="19">
        <v>1147</v>
      </c>
      <c r="H8" s="19">
        <v>6097</v>
      </c>
      <c r="I8" s="19">
        <v>3075</v>
      </c>
      <c r="K8" s="9" t="s">
        <v>26</v>
      </c>
    </row>
    <row r="9" spans="1:15" ht="14.6" x14ac:dyDescent="0.4">
      <c r="A9" s="14" t="s">
        <v>3</v>
      </c>
      <c r="B9" s="18">
        <v>780</v>
      </c>
      <c r="C9" s="18">
        <v>152</v>
      </c>
      <c r="D9" s="19">
        <v>2079</v>
      </c>
      <c r="E9" s="19">
        <v>605</v>
      </c>
      <c r="F9" s="19">
        <v>1521</v>
      </c>
      <c r="G9" s="19">
        <v>879</v>
      </c>
      <c r="H9" s="19">
        <v>6055</v>
      </c>
      <c r="I9" s="19">
        <v>1630</v>
      </c>
    </row>
    <row r="10" spans="1:15" ht="14.6" x14ac:dyDescent="0.4">
      <c r="A10" s="14" t="s">
        <v>4</v>
      </c>
      <c r="B10" s="18">
        <v>739</v>
      </c>
      <c r="C10" s="18">
        <v>83</v>
      </c>
      <c r="D10" s="19">
        <v>1965</v>
      </c>
      <c r="E10" s="19">
        <v>425</v>
      </c>
      <c r="F10" s="19">
        <v>1395</v>
      </c>
      <c r="G10" s="19">
        <v>587</v>
      </c>
      <c r="H10" s="19">
        <v>5612</v>
      </c>
      <c r="I10" s="19">
        <v>948</v>
      </c>
    </row>
    <row r="11" spans="1:15" ht="14.6" x14ac:dyDescent="0.4">
      <c r="A11" s="14" t="s">
        <v>5</v>
      </c>
      <c r="B11" s="18">
        <v>736</v>
      </c>
      <c r="C11" s="18">
        <v>62</v>
      </c>
      <c r="D11" s="19">
        <v>1858</v>
      </c>
      <c r="E11" s="19">
        <v>278</v>
      </c>
      <c r="F11" s="19">
        <v>1442</v>
      </c>
      <c r="G11" s="19">
        <v>514</v>
      </c>
      <c r="H11" s="19">
        <v>6162</v>
      </c>
      <c r="I11" s="19">
        <v>681</v>
      </c>
    </row>
    <row r="12" spans="1:15" ht="14.6" x14ac:dyDescent="0.4">
      <c r="A12" s="14" t="s">
        <v>6</v>
      </c>
      <c r="B12" s="18">
        <v>631</v>
      </c>
      <c r="C12" s="18">
        <v>40</v>
      </c>
      <c r="D12" s="19">
        <v>1625</v>
      </c>
      <c r="E12" s="19">
        <v>214</v>
      </c>
      <c r="F12" s="19">
        <v>1444</v>
      </c>
      <c r="G12" s="19">
        <v>392</v>
      </c>
      <c r="H12" s="19">
        <v>6683</v>
      </c>
      <c r="I12" s="19">
        <v>647</v>
      </c>
    </row>
    <row r="13" spans="1:15" ht="14.6" x14ac:dyDescent="0.4">
      <c r="A13" s="14" t="s">
        <v>9</v>
      </c>
      <c r="B13" s="18">
        <v>606</v>
      </c>
      <c r="C13" s="18">
        <v>43</v>
      </c>
      <c r="D13" s="19">
        <v>1436</v>
      </c>
      <c r="E13" s="19">
        <v>185</v>
      </c>
      <c r="F13" s="19">
        <v>1499</v>
      </c>
      <c r="G13" s="19">
        <v>385</v>
      </c>
      <c r="H13" s="19">
        <v>7751</v>
      </c>
      <c r="I13" s="19">
        <v>650</v>
      </c>
    </row>
    <row r="14" spans="1:15" ht="14.6" x14ac:dyDescent="0.4">
      <c r="A14" s="3"/>
      <c r="B14" s="2"/>
      <c r="C14" s="2"/>
    </row>
    <row r="15" spans="1:15" x14ac:dyDescent="0.3">
      <c r="B15" s="20" t="s">
        <v>27</v>
      </c>
      <c r="C15" s="20" t="s">
        <v>28</v>
      </c>
      <c r="D15" s="20" t="s">
        <v>29</v>
      </c>
      <c r="E15" s="20" t="s">
        <v>30</v>
      </c>
      <c r="F15" s="30"/>
    </row>
    <row r="16" spans="1:15" ht="17.149999999999999" x14ac:dyDescent="0.55000000000000004">
      <c r="A16" s="21" t="s">
        <v>34</v>
      </c>
      <c r="B16" s="22">
        <v>1</v>
      </c>
      <c r="C16" s="22">
        <v>1</v>
      </c>
      <c r="D16" s="22">
        <v>1</v>
      </c>
      <c r="E16" s="22">
        <v>1</v>
      </c>
      <c r="F16" s="31"/>
    </row>
    <row r="17" spans="1:9" ht="17.149999999999999" x14ac:dyDescent="0.55000000000000004">
      <c r="A17" s="21" t="s">
        <v>35</v>
      </c>
      <c r="B17" s="22">
        <v>1</v>
      </c>
      <c r="C17" s="22">
        <v>1</v>
      </c>
      <c r="D17" s="22">
        <v>1</v>
      </c>
      <c r="E17" s="22">
        <v>1</v>
      </c>
      <c r="F17" s="31"/>
    </row>
    <row r="18" spans="1:9" ht="17.149999999999999" x14ac:dyDescent="0.55000000000000004">
      <c r="A18" s="21" t="s">
        <v>36</v>
      </c>
      <c r="B18" s="22">
        <v>1</v>
      </c>
      <c r="C18" s="22">
        <v>1</v>
      </c>
      <c r="D18" s="22">
        <v>1</v>
      </c>
      <c r="E18" s="22">
        <v>1</v>
      </c>
      <c r="F18" s="31"/>
    </row>
    <row r="19" spans="1:9" ht="17.149999999999999" x14ac:dyDescent="0.55000000000000004">
      <c r="A19" s="21" t="s">
        <v>37</v>
      </c>
      <c r="B19" s="23">
        <f t="shared" ref="B19:B26" si="0">C6/B6</f>
        <v>0.95694716242661448</v>
      </c>
      <c r="C19" s="23">
        <f t="shared" ref="C19:C26" si="1">E6/D6</f>
        <v>0.97132616487455192</v>
      </c>
      <c r="D19" s="23">
        <f t="shared" ref="D19:D26" si="2">G6/F6</f>
        <v>0.98604946100190238</v>
      </c>
      <c r="E19" s="23">
        <f t="shared" ref="E19:E26" si="3">I6/H6</f>
        <v>0.97468805704099826</v>
      </c>
      <c r="F19" s="32"/>
    </row>
    <row r="20" spans="1:9" ht="17.149999999999999" x14ac:dyDescent="0.55000000000000004">
      <c r="A20" s="21" t="s">
        <v>38</v>
      </c>
      <c r="B20" s="23">
        <f t="shared" si="0"/>
        <v>0.84908789386401329</v>
      </c>
      <c r="C20" s="23">
        <f t="shared" si="1"/>
        <v>0.7633928571428571</v>
      </c>
      <c r="D20" s="23">
        <f t="shared" si="2"/>
        <v>0.90843104410943609</v>
      </c>
      <c r="E20" s="23">
        <f t="shared" si="3"/>
        <v>0.82846893852926784</v>
      </c>
      <c r="F20" s="32"/>
      <c r="I20" s="24"/>
    </row>
    <row r="21" spans="1:9" ht="17.149999999999999" x14ac:dyDescent="0.55000000000000004">
      <c r="A21" s="21" t="s">
        <v>39</v>
      </c>
      <c r="B21" s="23">
        <f t="shared" si="0"/>
        <v>0.50686813186813184</v>
      </c>
      <c r="C21" s="23">
        <f t="shared" si="1"/>
        <v>0.49223300970873785</v>
      </c>
      <c r="D21" s="23">
        <f t="shared" si="2"/>
        <v>0.73197192086790042</v>
      </c>
      <c r="E21" s="23">
        <f t="shared" si="3"/>
        <v>0.50434639986878793</v>
      </c>
      <c r="F21" s="32"/>
    </row>
    <row r="22" spans="1:9" ht="17.149999999999999" x14ac:dyDescent="0.55000000000000004">
      <c r="A22" s="21" t="s">
        <v>40</v>
      </c>
      <c r="B22" s="23">
        <f t="shared" si="0"/>
        <v>0.19487179487179487</v>
      </c>
      <c r="C22" s="23">
        <f t="shared" si="1"/>
        <v>0.29100529100529099</v>
      </c>
      <c r="D22" s="23">
        <f t="shared" si="2"/>
        <v>0.57790927021696248</v>
      </c>
      <c r="E22" s="23">
        <f t="shared" si="3"/>
        <v>0.26919900908340216</v>
      </c>
      <c r="F22" s="32"/>
    </row>
    <row r="23" spans="1:9" ht="17.149999999999999" x14ac:dyDescent="0.55000000000000004">
      <c r="A23" s="21" t="s">
        <v>41</v>
      </c>
      <c r="B23" s="23">
        <f t="shared" si="0"/>
        <v>0.11231393775372124</v>
      </c>
      <c r="C23" s="23">
        <f t="shared" si="1"/>
        <v>0.21628498727735368</v>
      </c>
      <c r="D23" s="23">
        <f t="shared" si="2"/>
        <v>0.42078853046594983</v>
      </c>
      <c r="E23" s="23">
        <f t="shared" si="3"/>
        <v>0.16892373485388454</v>
      </c>
      <c r="F23" s="32"/>
    </row>
    <row r="24" spans="1:9" ht="17.149999999999999" x14ac:dyDescent="0.55000000000000004">
      <c r="A24" s="21" t="s">
        <v>42</v>
      </c>
      <c r="B24" s="23">
        <f t="shared" si="0"/>
        <v>8.4239130434782608E-2</v>
      </c>
      <c r="C24" s="23">
        <f t="shared" si="1"/>
        <v>0.1496232508073197</v>
      </c>
      <c r="D24" s="23">
        <f t="shared" si="2"/>
        <v>0.3564493758668516</v>
      </c>
      <c r="E24" s="23">
        <f t="shared" si="3"/>
        <v>0.11051606621226874</v>
      </c>
      <c r="F24" s="32"/>
    </row>
    <row r="25" spans="1:9" ht="17.149999999999999" x14ac:dyDescent="0.55000000000000004">
      <c r="A25" s="21" t="s">
        <v>43</v>
      </c>
      <c r="B25" s="23">
        <f t="shared" si="0"/>
        <v>6.3391442155309036E-2</v>
      </c>
      <c r="C25" s="23">
        <f t="shared" si="1"/>
        <v>0.13169230769230769</v>
      </c>
      <c r="D25" s="23">
        <f t="shared" si="2"/>
        <v>0.27146814404432135</v>
      </c>
      <c r="E25" s="23">
        <f t="shared" si="3"/>
        <v>9.6812808618883736E-2</v>
      </c>
      <c r="F25" s="32"/>
    </row>
    <row r="26" spans="1:9" ht="17.149999999999999" x14ac:dyDescent="0.55000000000000004">
      <c r="A26" s="21" t="s">
        <v>44</v>
      </c>
      <c r="B26" s="23">
        <f t="shared" si="0"/>
        <v>7.0957095709570955E-2</v>
      </c>
      <c r="C26" s="23">
        <f t="shared" si="1"/>
        <v>0.12883008356545961</v>
      </c>
      <c r="D26" s="23">
        <f t="shared" si="2"/>
        <v>0.25683789192795198</v>
      </c>
      <c r="E26" s="23">
        <f t="shared" si="3"/>
        <v>8.3860147077796418E-2</v>
      </c>
      <c r="F26" s="32"/>
    </row>
    <row r="27" spans="1:9" ht="14.6" x14ac:dyDescent="0.4">
      <c r="A27" s="25" t="s">
        <v>31</v>
      </c>
      <c r="B27" s="26">
        <f>SUM(B16:B25)</f>
        <v>5.7677194933743676</v>
      </c>
      <c r="C27" s="26">
        <f>SUM(C16:C25)</f>
        <v>6.0155578685084183</v>
      </c>
      <c r="D27" s="26">
        <f>SUM(D16:D25)</f>
        <v>7.2530677465733246</v>
      </c>
      <c r="E27" s="26">
        <f>SUM(E16:E25)</f>
        <v>5.9529550142074932</v>
      </c>
      <c r="F27" s="27"/>
    </row>
    <row r="28" spans="1:9" ht="14.6" x14ac:dyDescent="0.4">
      <c r="A28" s="28" t="s">
        <v>32</v>
      </c>
      <c r="B28" s="27">
        <f>(B25+B26)/2</f>
        <v>6.7174268932439996E-2</v>
      </c>
      <c r="C28" s="27">
        <f>(C25+C26)/2</f>
        <v>0.13026119562888366</v>
      </c>
      <c r="D28" s="27">
        <f>(D25+D26)/2</f>
        <v>0.26415301798613666</v>
      </c>
      <c r="E28" s="27">
        <f>(E25+E26)/2</f>
        <v>9.0336477848340077E-2</v>
      </c>
      <c r="F28" s="27"/>
    </row>
    <row r="29" spans="1:9" ht="14.6" x14ac:dyDescent="0.4">
      <c r="A29" s="25" t="s">
        <v>33</v>
      </c>
      <c r="B29" s="29">
        <f>(5*B27-50*B28)/(1-B28)</f>
        <v>27.314731113913126</v>
      </c>
      <c r="C29" s="29">
        <f>(5*C27-50*C28)/(1-C28)</f>
        <v>27.094030348728548</v>
      </c>
      <c r="D29" s="29">
        <f>(5*D27-50*D28)/(1-D28)</f>
        <v>31.334894885966094</v>
      </c>
      <c r="E29" s="29">
        <f>(5*E27-50*E28)/(1-E28)</f>
        <v>27.755263967165103</v>
      </c>
      <c r="F29" s="29"/>
    </row>
  </sheetData>
  <mergeCells count="5">
    <mergeCell ref="B4:C4"/>
    <mergeCell ref="D4:E4"/>
    <mergeCell ref="F4:G4"/>
    <mergeCell ref="H4:I4"/>
    <mergeCell ref="A4:A5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DSMT4" shapeId="3098" r:id="rId4">
          <objectPr defaultSize="0" autoPict="0" r:id="rId5">
            <anchor moveWithCells="1">
              <from>
                <xdr:col>6</xdr:col>
                <xdr:colOff>21771</xdr:colOff>
                <xdr:row>14</xdr:row>
                <xdr:rowOff>108857</xdr:rowOff>
              </from>
              <to>
                <xdr:col>8</xdr:col>
                <xdr:colOff>517071</xdr:colOff>
                <xdr:row>18</xdr:row>
                <xdr:rowOff>141514</xdr:rowOff>
              </to>
            </anchor>
          </objectPr>
        </oleObject>
      </mc:Choice>
      <mc:Fallback>
        <oleObject progId="Equation.DSMT4" shapeId="3098" r:id="rId4"/>
      </mc:Fallback>
    </mc:AlternateContent>
    <mc:AlternateContent xmlns:mc="http://schemas.openxmlformats.org/markup-compatibility/2006">
      <mc:Choice Requires="x14">
        <oleObject progId="Equation.DSMT4" shapeId="3099" r:id="rId6">
          <objectPr defaultSize="0" r:id="rId7">
            <anchor moveWithCells="1">
              <from>
                <xdr:col>6</xdr:col>
                <xdr:colOff>669471</xdr:colOff>
                <xdr:row>19</xdr:row>
                <xdr:rowOff>87086</xdr:rowOff>
              </from>
              <to>
                <xdr:col>7</xdr:col>
                <xdr:colOff>854529</xdr:colOff>
                <xdr:row>21</xdr:row>
                <xdr:rowOff>43543</xdr:rowOff>
              </to>
            </anchor>
          </objectPr>
        </oleObject>
      </mc:Choice>
      <mc:Fallback>
        <oleObject progId="Equation.DSMT4" shapeId="3099" r:id="rId6"/>
      </mc:Fallback>
    </mc:AlternateContent>
    <mc:AlternateContent xmlns:mc="http://schemas.openxmlformats.org/markup-compatibility/2006">
      <mc:Choice Requires="x14">
        <oleObject progId="Equation.DSMT4" shapeId="3101" r:id="rId8">
          <objectPr defaultSize="0" autoPict="0" r:id="rId9">
            <anchor moveWithCells="1">
              <from>
                <xdr:col>8</xdr:col>
                <xdr:colOff>342900</xdr:colOff>
                <xdr:row>22</xdr:row>
                <xdr:rowOff>157843</xdr:rowOff>
              </from>
              <to>
                <xdr:col>9</xdr:col>
                <xdr:colOff>103414</xdr:colOff>
                <xdr:row>24</xdr:row>
                <xdr:rowOff>168729</xdr:rowOff>
              </to>
            </anchor>
          </objectPr>
        </oleObject>
      </mc:Choice>
      <mc:Fallback>
        <oleObject progId="Equation.DSMT4" shapeId="3101" r:id="rId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6"/>
  <sheetViews>
    <sheetView tabSelected="1" workbookViewId="0">
      <selection activeCell="H28" sqref="H28"/>
    </sheetView>
  </sheetViews>
  <sheetFormatPr baseColWidth="10" defaultColWidth="11.3828125" defaultRowHeight="14.6" x14ac:dyDescent="0.4"/>
  <cols>
    <col min="1" max="1" width="11.3828125" style="6"/>
    <col min="2" max="4" width="15" style="6" customWidth="1"/>
    <col min="5" max="11" width="11.3828125" style="6"/>
    <col min="12" max="12" width="13.3828125" style="6" customWidth="1"/>
    <col min="13" max="15" width="15.3828125" style="6" customWidth="1"/>
    <col min="16" max="16384" width="11.3828125" style="6"/>
  </cols>
  <sheetData>
    <row r="1" spans="1:6" x14ac:dyDescent="0.4">
      <c r="A1" s="6" t="s">
        <v>23</v>
      </c>
    </row>
    <row r="2" spans="1:6" x14ac:dyDescent="0.4">
      <c r="A2" s="6" t="s">
        <v>24</v>
      </c>
    </row>
    <row r="4" spans="1:6" x14ac:dyDescent="0.4">
      <c r="A4" s="33"/>
      <c r="B4" s="34" t="s">
        <v>18</v>
      </c>
      <c r="C4" s="34" t="s">
        <v>19</v>
      </c>
      <c r="D4" s="33" t="s">
        <v>25</v>
      </c>
    </row>
    <row r="5" spans="1:6" ht="17.149999999999999" x14ac:dyDescent="0.55000000000000004">
      <c r="A5" s="34" t="s">
        <v>21</v>
      </c>
      <c r="B5" s="34">
        <v>11.164999999999999</v>
      </c>
      <c r="C5" s="34">
        <v>11.677</v>
      </c>
      <c r="D5" s="34">
        <v>12.784000000000001</v>
      </c>
    </row>
    <row r="6" spans="1:6" x14ac:dyDescent="0.4">
      <c r="A6" s="34" t="s">
        <v>33</v>
      </c>
      <c r="B6" s="60">
        <v>15.940399999999999</v>
      </c>
      <c r="C6" s="60">
        <v>24.604689999999998</v>
      </c>
      <c r="D6" s="60">
        <v>19.617370000000001</v>
      </c>
    </row>
    <row r="7" spans="1:6" ht="17.149999999999999" x14ac:dyDescent="0.55000000000000004">
      <c r="A7" s="34" t="s">
        <v>22</v>
      </c>
      <c r="B7" s="34">
        <v>1E-3</v>
      </c>
      <c r="C7" s="34">
        <v>0.183</v>
      </c>
      <c r="D7" s="34">
        <v>1.4E-2</v>
      </c>
      <c r="F7" s="9" t="s">
        <v>26</v>
      </c>
    </row>
    <row r="8" spans="1:6" x14ac:dyDescent="0.4">
      <c r="A8" s="59" t="s">
        <v>20</v>
      </c>
      <c r="B8" s="59">
        <f>(B6-B5)/11.37</f>
        <v>0.42</v>
      </c>
      <c r="C8" s="59">
        <f t="shared" ref="C8:D8" si="0">(C6-C5)/11.37</f>
        <v>1.137</v>
      </c>
      <c r="D8" s="59">
        <f t="shared" si="0"/>
        <v>0.60100000000000009</v>
      </c>
    </row>
    <row r="9" spans="1:6" x14ac:dyDescent="0.4">
      <c r="A9" s="35" t="s">
        <v>50</v>
      </c>
    </row>
    <row r="10" spans="1:6" ht="17.149999999999999" x14ac:dyDescent="0.55000000000000004">
      <c r="A10" s="11" t="s">
        <v>51</v>
      </c>
      <c r="B10" s="10" t="s">
        <v>46</v>
      </c>
      <c r="C10" s="10" t="s">
        <v>47</v>
      </c>
      <c r="D10" s="10" t="s">
        <v>48</v>
      </c>
      <c r="E10" s="10" t="s">
        <v>57</v>
      </c>
      <c r="F10" s="6" t="s">
        <v>69</v>
      </c>
    </row>
    <row r="11" spans="1:6" x14ac:dyDescent="0.4">
      <c r="A11" s="10">
        <v>0</v>
      </c>
      <c r="B11" s="12">
        <f>0.19465*EXP(-0.174*($A11-6.06)-EXP(-0.288*($A11-6.06)))</f>
        <v>1.8187293933301988E-3</v>
      </c>
      <c r="C11" s="12">
        <f>0.19465*(1-B$7)/B$8*EXP(-0.174/B$8*($A11-6.06*B$8)-EXP(-0.288/B$8*($A11-6.06*B$8)))</f>
        <v>4.3259777712782548E-3</v>
      </c>
      <c r="D11" s="12">
        <f>0.19465*(1-C$7)/C$8*EXP(-0.174/C$8*($A11-6.06*C$8)-EXP(-0.288/C$8*($A11-6.06*C$8)))</f>
        <v>1.3068618419971635E-3</v>
      </c>
      <c r="E11" s="12">
        <f>0.19465*(1-D$7)/D$8*EXP(-0.174/D$8*($A11-6.06*D$8)-EXP(-0.288/D$8*($A11-6.06*D$8)))</f>
        <v>2.9838056269943019E-3</v>
      </c>
      <c r="F11" s="6">
        <f>A11+0.5</f>
        <v>0.5</v>
      </c>
    </row>
    <row r="12" spans="1:6" x14ac:dyDescent="0.4">
      <c r="A12" s="10">
        <v>1</v>
      </c>
      <c r="B12" s="12">
        <f t="shared" ref="B12:B51" si="1">0.19465*EXP(-0.174*($A12-6.06)-EXP(-0.288*($A12-6.06)))</f>
        <v>6.4069275936086186E-3</v>
      </c>
      <c r="C12" s="12">
        <f>0.19465*(1-B$7)/B$8*EXP(-0.174/B$8*($A12-6.06*B$8)-EXP(-0.288/B$8*($A12-6.06*B$8)))</f>
        <v>4.9045070202727019E-2</v>
      </c>
      <c r="D12" s="12">
        <f>0.19465*(1-C$7)/C$8*EXP(-0.174/C$8*($A12-6.06*C$8)-EXP(-0.288/C$8*($A12-6.06*C$8)))</f>
        <v>4.039825473825886E-3</v>
      </c>
      <c r="E12" s="12">
        <f>0.19465*(1-D$7)/D$8*EXP(-0.174/D$8*($A12-6.06*D$8)-EXP(-0.288/D$8*($A12-6.06*D$8)))</f>
        <v>1.9772071294282063E-2</v>
      </c>
      <c r="F12" s="6">
        <f t="shared" ref="F12:F51" si="2">A12+0.5</f>
        <v>1.5</v>
      </c>
    </row>
    <row r="13" spans="1:6" x14ac:dyDescent="0.4">
      <c r="A13" s="10">
        <v>2</v>
      </c>
      <c r="B13" s="12">
        <f t="shared" si="1"/>
        <v>1.576779289557376E-2</v>
      </c>
      <c r="C13" s="12">
        <f>0.19465*(1-B$7)/B$8*EXP(-0.174/B$8*($A13-6.06*B$8)-EXP(-0.288/B$8*($A13-6.06*B$8)))</f>
        <v>0.1356733963987154</v>
      </c>
      <c r="D13" s="12">
        <f>0.19465*(1-C$7)/C$8*EXP(-0.174/C$8*($A13-6.06*C$8)-EXP(-0.288/C$8*($A13-6.06*C$8)))</f>
        <v>9.374537725897851E-3</v>
      </c>
      <c r="E13" s="12">
        <f>0.19465*(1-D$7)/D$8*EXP(-0.174/D$8*($A13-6.06*D$8)-EXP(-0.288/D$8*($A13-6.06*D$8)))</f>
        <v>5.7119345372142388E-2</v>
      </c>
      <c r="F13" s="6">
        <f t="shared" si="2"/>
        <v>2.5</v>
      </c>
    </row>
    <row r="14" spans="1:6" x14ac:dyDescent="0.4">
      <c r="A14" s="10">
        <v>3</v>
      </c>
      <c r="B14" s="12">
        <f t="shared" si="1"/>
        <v>2.9655732335482601E-2</v>
      </c>
      <c r="C14" s="12">
        <f>0.19465*(1-B$7)/B$8*EXP(-0.174/B$8*($A14-6.06*B$8)-EXP(-0.288/B$8*($A14-6.06*B$8)))</f>
        <v>0.18441784456863436</v>
      </c>
      <c r="D14" s="12">
        <f>0.19465*(1-C$7)/C$8*EXP(-0.174/C$8*($A14-6.06*C$8)-EXP(-0.288/C$8*($A14-6.06*C$8)))</f>
        <v>1.7412464203857465E-2</v>
      </c>
      <c r="E14" s="12">
        <f>0.19465*(1-D$7)/D$8*EXP(-0.174/D$8*($A14-6.06*D$8)-EXP(-0.288/D$8*($A14-6.06*D$8)))</f>
        <v>9.8680946102423867E-2</v>
      </c>
      <c r="F14" s="6">
        <f t="shared" si="2"/>
        <v>3.5</v>
      </c>
    </row>
    <row r="15" spans="1:6" x14ac:dyDescent="0.4">
      <c r="A15" s="10">
        <v>4</v>
      </c>
      <c r="B15" s="12">
        <f t="shared" si="1"/>
        <v>4.5591799372411958E-2</v>
      </c>
      <c r="C15" s="12">
        <f>0.19465*(1-B$7)/B$8*EXP(-0.174/B$8*($A15-6.06*B$8)-EXP(-0.288/B$8*($A15-6.06*B$8)))</f>
        <v>0.17525261426310584</v>
      </c>
      <c r="D15" s="12">
        <f>0.19465*(1-C$7)/C$8*EXP(-0.174/C$8*($A15-6.06*C$8)-EXP(-0.288/C$8*($A15-6.06*C$8)))</f>
        <v>2.7209871828963388E-2</v>
      </c>
      <c r="E15" s="12">
        <f>0.19465*(1-D$7)/D$8*EXP(-0.174/D$8*($A15-6.06*D$8)-EXP(-0.288/D$8*($A15-6.06*D$8)))</f>
        <v>0.12399678968558746</v>
      </c>
      <c r="F15" s="6">
        <f t="shared" si="2"/>
        <v>4.5</v>
      </c>
    </row>
    <row r="16" spans="1:6" x14ac:dyDescent="0.4">
      <c r="A16" s="10">
        <v>5</v>
      </c>
      <c r="B16" s="12">
        <f t="shared" si="1"/>
        <v>6.025816988112833E-2</v>
      </c>
      <c r="C16" s="12">
        <f>0.19465*(1-B$7)/B$8*EXP(-0.174/B$8*($A16-6.06*B$8)-EXP(-0.288/B$8*($A16-6.06*B$8)))</f>
        <v>0.13906660932894913</v>
      </c>
      <c r="D16" s="12">
        <f>0.19465*(1-C$7)/C$8*EXP(-0.174/C$8*($A16-6.06*C$8)-EXP(-0.288/C$8*($A16-6.06*C$8)))</f>
        <v>3.7182687811709941E-2</v>
      </c>
      <c r="E16" s="12">
        <f>0.19465*(1-D$7)/D$8*EXP(-0.174/D$8*($A16-6.06*D$8)-EXP(-0.288/D$8*($A16-6.06*D$8)))</f>
        <v>0.12792582101785122</v>
      </c>
      <c r="F16" s="6">
        <f t="shared" si="2"/>
        <v>5.5</v>
      </c>
    </row>
    <row r="17" spans="1:8" ht="18.45" x14ac:dyDescent="0.5">
      <c r="A17" s="10">
        <v>6</v>
      </c>
      <c r="B17" s="12">
        <f t="shared" si="1"/>
        <v>7.110892889731725E-2</v>
      </c>
      <c r="C17" s="12">
        <f>0.19465*(1-B$7)/B$8*EXP(-0.174/B$8*($A17-6.06*B$8)-EXP(-0.288/B$8*($A17-6.06*B$8)))</f>
        <v>0.10077145556959842</v>
      </c>
      <c r="D17" s="12">
        <f>0.19465*(1-C$7)/C$8*EXP(-0.174/C$8*($A17-6.06*C$8)-EXP(-0.288/C$8*($A17-6.06*C$8)))</f>
        <v>4.5786533079069824E-2</v>
      </c>
      <c r="E17" s="12">
        <f>0.19465*(1-D$7)/D$8*EXP(-0.174/D$8*($A17-6.06*D$8)-EXP(-0.288/D$8*($A17-6.06*D$8)))</f>
        <v>0.11680935354146919</v>
      </c>
      <c r="F17" s="6">
        <f t="shared" si="2"/>
        <v>6.5</v>
      </c>
      <c r="G17" s="39" t="s">
        <v>55</v>
      </c>
      <c r="H17" s="6" t="s">
        <v>65</v>
      </c>
    </row>
    <row r="18" spans="1:8" ht="21" x14ac:dyDescent="0.65">
      <c r="A18" s="10">
        <v>7</v>
      </c>
      <c r="B18" s="12">
        <f t="shared" si="1"/>
        <v>7.7077623782698806E-2</v>
      </c>
      <c r="C18" s="12">
        <f>0.19465*(1-B$7)/B$8*EXP(-0.174/B$8*($A18-6.06*B$8)-EXP(-0.288/B$8*($A18-6.06*B$8)))</f>
        <v>6.9756264092590808E-2</v>
      </c>
      <c r="D18" s="12">
        <f>0.19465*(1-C$7)/C$8*EXP(-0.174/C$8*($A18-6.06*C$8)-EXP(-0.288/C$8*($A18-6.06*C$8)))</f>
        <v>5.2003841093912248E-2</v>
      </c>
      <c r="E18" s="12">
        <f>0.19465*(1-D$7)/D$8*EXP(-0.174/D$8*($A18-6.06*D$8)-EXP(-0.288/D$8*($A18-6.06*D$8)))</f>
        <v>9.889122112289804E-2</v>
      </c>
      <c r="F18" s="6">
        <f t="shared" si="2"/>
        <v>7.5</v>
      </c>
      <c r="G18" s="36" t="s">
        <v>53</v>
      </c>
      <c r="H18" s="49" t="s">
        <v>63</v>
      </c>
    </row>
    <row r="19" spans="1:8" ht="18.45" x14ac:dyDescent="0.5">
      <c r="A19" s="10">
        <v>8</v>
      </c>
      <c r="B19" s="12">
        <f t="shared" si="1"/>
        <v>7.8390472400815828E-2</v>
      </c>
      <c r="C19" s="12">
        <f>0.19465*(1-B$7)/B$8*EXP(-0.174/B$8*($A19-6.06*B$8)-EXP(-0.288/B$8*($A19-6.06*B$8)))</f>
        <v>4.7186773829092872E-2</v>
      </c>
      <c r="D19" s="12">
        <f>0.19465*(1-C$7)/C$8*EXP(-0.174/C$8*($A19-6.06*C$8)-EXP(-0.288/C$8*($A19-6.06*C$8)))</f>
        <v>5.5473774441177258E-2</v>
      </c>
      <c r="E19" s="12">
        <f>0.19465*(1-D$7)/D$8*EXP(-0.174/D$8*($A19-6.06*D$8)-EXP(-0.288/D$8*($A19-6.06*D$8)))</f>
        <v>7.9891618033841927E-2</v>
      </c>
      <c r="F19" s="6">
        <f t="shared" si="2"/>
        <v>8.5</v>
      </c>
      <c r="G19" s="37" t="s">
        <v>52</v>
      </c>
      <c r="H19" s="49" t="s">
        <v>64</v>
      </c>
    </row>
    <row r="20" spans="1:8" ht="17.600000000000001" x14ac:dyDescent="0.55000000000000004">
      <c r="A20" s="10">
        <v>9</v>
      </c>
      <c r="B20" s="12">
        <f t="shared" si="1"/>
        <v>7.6006884329343105E-2</v>
      </c>
      <c r="C20" s="12">
        <f>0.19465*(1-B$7)/B$8*EXP(-0.174/B$8*($A20-6.06*B$8)-EXP(-0.288/B$8*($A20-6.06*B$8)))</f>
        <v>3.1551188129427338E-2</v>
      </c>
      <c r="D20" s="12">
        <f>0.19465*(1-C$7)/C$8*EXP(-0.174/C$8*($A20-6.06*C$8)-EXP(-0.288/C$8*($A20-6.06*C$8)))</f>
        <v>5.6362618716688559E-2</v>
      </c>
      <c r="E20" s="12">
        <f>0.19465*(1-D$7)/D$8*EXP(-0.174/D$8*($A20-6.06*D$8)-EXP(-0.288/D$8*($A20-6.06*D$8)))</f>
        <v>6.2697563436592135E-2</v>
      </c>
      <c r="F20" s="6">
        <f t="shared" si="2"/>
        <v>9.5</v>
      </c>
      <c r="H20" s="38" t="s">
        <v>54</v>
      </c>
    </row>
    <row r="21" spans="1:8" x14ac:dyDescent="0.4">
      <c r="A21" s="10">
        <v>10</v>
      </c>
      <c r="B21" s="12">
        <f t="shared" si="1"/>
        <v>7.1103100391484431E-2</v>
      </c>
      <c r="C21" s="12">
        <f>0.19465*(1-B$7)/B$8*EXP(-0.174/B$8*($A21-6.06*B$8)-EXP(-0.288/B$8*($A21-6.06*B$8)))</f>
        <v>2.0973529645035169E-2</v>
      </c>
      <c r="D21" s="12">
        <f>0.19465*(1-C$7)/C$8*EXP(-0.174/C$8*($A21-6.06*C$8)-EXP(-0.288/C$8*($A21-6.06*C$8)))</f>
        <v>5.5141440173037272E-2</v>
      </c>
      <c r="E21" s="12">
        <f>0.19465*(1-D$7)/D$8*EXP(-0.174/D$8*($A21-6.06*D$8)-EXP(-0.288/D$8*($A21-6.06*D$8)))</f>
        <v>4.8328231890012487E-2</v>
      </c>
      <c r="F21" s="6">
        <f t="shared" si="2"/>
        <v>10.5</v>
      </c>
    </row>
    <row r="22" spans="1:8" x14ac:dyDescent="0.4">
      <c r="A22" s="10">
        <v>11</v>
      </c>
      <c r="B22" s="12">
        <f t="shared" si="1"/>
        <v>6.4753362254831123E-2</v>
      </c>
      <c r="C22" s="12">
        <f>0.19465*(1-B$7)/B$8*EXP(-0.174/B$8*($A22-6.06*B$8)-EXP(-0.288/B$8*($A22-6.06*B$8)))</f>
        <v>1.390106401867797E-2</v>
      </c>
      <c r="D22" s="12">
        <f>0.19465*(1-C$7)/C$8*EXP(-0.174/C$8*($A22-6.06*C$8)-EXP(-0.288/C$8*($A22-6.06*C$8)))</f>
        <v>5.2386810452100377E-2</v>
      </c>
      <c r="E22" s="12">
        <f>0.19465*(1-D$7)/D$8*EXP(-0.174/D$8*($A22-6.06*D$8)-EXP(-0.288/D$8*($A22-6.06*D$8)))</f>
        <v>3.6840140350026834E-2</v>
      </c>
      <c r="F22" s="6">
        <f t="shared" si="2"/>
        <v>11.5</v>
      </c>
    </row>
    <row r="23" spans="1:8" x14ac:dyDescent="0.4">
      <c r="A23" s="10">
        <v>12</v>
      </c>
      <c r="B23" s="12">
        <f t="shared" si="1"/>
        <v>5.7795300025872506E-2</v>
      </c>
      <c r="C23" s="12">
        <f>0.19465*(1-B$7)/B$8*EXP(-0.174/B$8*($A23-6.06*B$8)-EXP(-0.288/B$8*($A23-6.06*B$8)))</f>
        <v>9.1998373030619841E-3</v>
      </c>
      <c r="D23" s="12">
        <f>0.19465*(1-C$7)/C$8*EXP(-0.174/C$8*($A23-6.06*C$8)-EXP(-0.288/C$8*($A23-6.06*C$8)))</f>
        <v>4.8649027207258312E-2</v>
      </c>
      <c r="E23" s="12">
        <f>0.19465*(1-D$7)/D$8*EXP(-0.174/D$8*($A23-6.06*D$8)-EXP(-0.288/D$8*($A23-6.06*D$8)))</f>
        <v>2.7890134722779559E-2</v>
      </c>
      <c r="F23" s="6">
        <f t="shared" si="2"/>
        <v>12.5</v>
      </c>
    </row>
    <row r="24" spans="1:8" x14ac:dyDescent="0.4">
      <c r="A24" s="10">
        <v>13</v>
      </c>
      <c r="B24" s="12">
        <f t="shared" si="1"/>
        <v>5.0812096724906372E-2</v>
      </c>
      <c r="C24" s="12">
        <f>0.19465*(1-B$7)/B$8*EXP(-0.174/B$8*($A24-6.06*B$8)-EXP(-0.288/B$8*($A24-6.06*B$8)))</f>
        <v>6.0839780567431686E-3</v>
      </c>
      <c r="D24" s="12">
        <f>0.19465*(1-C$7)/C$8*EXP(-0.174/C$8*($A24-6.06*C$8)-EXP(-0.288/C$8*($A24-6.06*C$8)))</f>
        <v>4.4386214228154523E-2</v>
      </c>
      <c r="E24" s="12">
        <f>0.19465*(1-D$7)/D$8*EXP(-0.174/D$8*($A24-6.06*D$8)-EXP(-0.288/D$8*($A24-6.06*D$8)))</f>
        <v>2.1024596400835004E-2</v>
      </c>
      <c r="F24" s="6">
        <f t="shared" si="2"/>
        <v>13.5</v>
      </c>
    </row>
    <row r="25" spans="1:8" x14ac:dyDescent="0.4">
      <c r="A25" s="10">
        <v>14</v>
      </c>
      <c r="B25" s="12">
        <f t="shared" si="1"/>
        <v>4.416991551482545E-2</v>
      </c>
      <c r="C25" s="12">
        <f>0.19465*(1-B$7)/B$8*EXP(-0.174/B$8*($A25-6.06*B$8)-EXP(-0.288/B$8*($A25-6.06*B$8)))</f>
        <v>4.0219032053135564E-3</v>
      </c>
      <c r="D25" s="12">
        <f>0.19465*(1-C$7)/C$8*EXP(-0.174/C$8*($A25-6.06*C$8)-EXP(-0.288/C$8*($A25-6.06*C$8)))</f>
        <v>3.9944952171030369E-2</v>
      </c>
      <c r="E25" s="12">
        <f>0.19465*(1-D$7)/D$8*EXP(-0.174/D$8*($A25-6.06*D$8)-EXP(-0.288/D$8*($A25-6.06*D$8)))</f>
        <v>1.580729822384162E-2</v>
      </c>
      <c r="F25" s="6">
        <f t="shared" si="2"/>
        <v>14.5</v>
      </c>
    </row>
    <row r="26" spans="1:8" x14ac:dyDescent="0.4">
      <c r="A26" s="10">
        <v>15</v>
      </c>
      <c r="B26" s="12">
        <f t="shared" si="1"/>
        <v>3.8071574410078156E-2</v>
      </c>
      <c r="C26" s="12">
        <f>0.19465*(1-B$7)/B$8*EXP(-0.174/B$8*($A26-6.06*B$8)-EXP(-0.288/B$8*($A26-6.06*B$8)))</f>
        <v>2.6582340776960724E-3</v>
      </c>
      <c r="D26" s="12">
        <f>0.19465*(1-C$7)/C$8*EXP(-0.174/C$8*($A26-6.06*C$8)-EXP(-0.288/C$8*($A26-6.06*C$8)))</f>
        <v>3.5567163007349432E-2</v>
      </c>
      <c r="E26" s="12">
        <f>0.19465*(1-D$7)/D$8*EXP(-0.174/D$8*($A26-6.06*D$8)-EXP(-0.288/D$8*($A26-6.06*D$8)))</f>
        <v>1.1865260220135855E-2</v>
      </c>
      <c r="F26" s="6">
        <f t="shared" si="2"/>
        <v>15.5</v>
      </c>
    </row>
    <row r="27" spans="1:8" x14ac:dyDescent="0.4">
      <c r="A27" s="10">
        <v>16</v>
      </c>
      <c r="B27" s="12">
        <f t="shared" si="1"/>
        <v>3.2607094035890287E-2</v>
      </c>
      <c r="C27" s="12">
        <f>0.19465*(1-B$7)/B$8*EXP(-0.174/B$8*($A27-6.06*B$8)-EXP(-0.288/B$8*($A27-6.06*B$8)))</f>
        <v>1.7567636502755931E-3</v>
      </c>
      <c r="D27" s="12">
        <f>0.19465*(1-C$7)/C$8*EXP(-0.174/C$8*($A27-6.06*C$8)-EXP(-0.288/C$8*($A27-6.06*C$8)))</f>
        <v>3.1408363058526928E-2</v>
      </c>
      <c r="E27" s="12">
        <f>0.19465*(1-D$7)/D$8*EXP(-0.174/D$8*($A27-6.06*D$8)-EXP(-0.288/D$8*($A27-6.06*D$8)))</f>
        <v>8.8972742657408652E-3</v>
      </c>
      <c r="F27" s="6">
        <f t="shared" si="2"/>
        <v>16.5</v>
      </c>
    </row>
    <row r="28" spans="1:8" x14ac:dyDescent="0.4">
      <c r="A28" s="10">
        <v>17</v>
      </c>
      <c r="B28" s="12">
        <f t="shared" si="1"/>
        <v>2.7794045013858414E-2</v>
      </c>
      <c r="C28" s="12">
        <f>0.19465*(1-B$7)/B$8*EXP(-0.174/B$8*($A28-6.06*B$8)-EXP(-0.288/B$8*($A28-6.06*B$8)))</f>
        <v>1.1609474228339832E-3</v>
      </c>
      <c r="D28" s="12">
        <f>0.19465*(1-C$7)/C$8*EXP(-0.174/C$8*($A28-6.06*C$8)-EXP(-0.288/C$8*($A28-6.06*C$8)))</f>
        <v>2.7558382653860167E-2</v>
      </c>
      <c r="E28" s="12">
        <f>0.19465*(1-D$7)/D$8*EXP(-0.174/D$8*($A28-6.06*D$8)-EXP(-0.288/D$8*($A28-6.06*D$8)))</f>
        <v>6.6675190173653247E-3</v>
      </c>
      <c r="F28" s="6">
        <f t="shared" si="2"/>
        <v>17.5</v>
      </c>
    </row>
    <row r="29" spans="1:8" x14ac:dyDescent="0.4">
      <c r="A29" s="10">
        <v>18</v>
      </c>
      <c r="B29" s="12">
        <f t="shared" si="1"/>
        <v>2.3606859336500211E-2</v>
      </c>
      <c r="C29" s="12">
        <f>0.19465*(1-B$7)/B$8*EXP(-0.174/B$8*($A29-6.06*B$8)-EXP(-0.288/B$8*($A29-6.06*B$8)))</f>
        <v>7.6718700623298278E-4</v>
      </c>
      <c r="D29" s="12">
        <f>0.19465*(1-C$7)/C$8*EXP(-0.174/C$8*($A29-6.06*C$8)-EXP(-0.288/C$8*($A29-6.06*C$8)))</f>
        <v>2.4060146740825839E-2</v>
      </c>
      <c r="E29" s="12">
        <f>0.19465*(1-D$7)/D$8*EXP(-0.174/D$8*($A29-6.06*D$8)-EXP(-0.288/D$8*($A29-6.06*D$8)))</f>
        <v>4.9946244684604974E-3</v>
      </c>
      <c r="F29" s="6">
        <f t="shared" si="2"/>
        <v>18.5</v>
      </c>
    </row>
    <row r="30" spans="1:8" x14ac:dyDescent="0.4">
      <c r="A30" s="10">
        <v>19</v>
      </c>
      <c r="B30" s="12">
        <f t="shared" si="1"/>
        <v>1.9996783037963543E-2</v>
      </c>
      <c r="C30" s="12">
        <f>0.19465*(1-B$7)/B$8*EXP(-0.174/B$8*($A30-6.06*B$8)-EXP(-0.288/B$8*($A30-6.06*B$8)))</f>
        <v>5.0697275657748009E-4</v>
      </c>
      <c r="D30" s="12">
        <f>0.19465*(1-C$7)/C$8*EXP(-0.174/C$8*($A30-6.06*C$8)-EXP(-0.288/C$8*($A30-6.06*C$8)))</f>
        <v>2.092488772549159E-2</v>
      </c>
      <c r="E30" s="12">
        <f>0.19465*(1-D$7)/D$8*EXP(-0.174/D$8*($A30-6.06*D$8)-EXP(-0.288/D$8*($A30-6.06*D$8)))</f>
        <v>3.7405627183413714E-3</v>
      </c>
      <c r="F30" s="6">
        <f t="shared" si="2"/>
        <v>19.5</v>
      </c>
    </row>
    <row r="31" spans="1:8" x14ac:dyDescent="0.4">
      <c r="A31" s="10">
        <v>20</v>
      </c>
      <c r="B31" s="12">
        <f t="shared" si="1"/>
        <v>1.6904757087228287E-2</v>
      </c>
      <c r="C31" s="12">
        <f>0.19465*(1-B$7)/B$8*EXP(-0.174/B$8*($A31-6.06*B$8)-EXP(-0.288/B$8*($A31-6.06*B$8)))</f>
        <v>3.3501583422981221E-4</v>
      </c>
      <c r="D31" s="12">
        <f>0.19465*(1-C$7)/C$8*EXP(-0.174/C$8*($A31-6.06*C$8)-EXP(-0.288/C$8*($A31-6.06*C$8)))</f>
        <v>1.8143629615456552E-2</v>
      </c>
      <c r="E31" s="12">
        <f>0.19465*(1-D$7)/D$8*EXP(-0.174/D$8*($A31-6.06*D$8)-EXP(-0.288/D$8*($A31-6.06*D$8)))</f>
        <v>2.8009563535969276E-3</v>
      </c>
      <c r="F31" s="6">
        <f t="shared" si="2"/>
        <v>20.5</v>
      </c>
    </row>
    <row r="32" spans="1:8" x14ac:dyDescent="0.4">
      <c r="A32" s="10">
        <v>21</v>
      </c>
      <c r="B32" s="12">
        <f t="shared" si="1"/>
        <v>1.4269314198691666E-2</v>
      </c>
      <c r="C32" s="12">
        <f>0.19465*(1-B$7)/B$8*EXP(-0.174/B$8*($A32-6.06*B$8)-EXP(-0.288/B$8*($A32-6.06*B$8)))</f>
        <v>2.2138322021605141E-4</v>
      </c>
      <c r="D32" s="12">
        <f>0.19465*(1-C$7)/C$8*EXP(-0.174/C$8*($A32-6.06*C$8)-EXP(-0.288/C$8*($A32-6.06*C$8)))</f>
        <v>1.5695426693205949E-2</v>
      </c>
      <c r="E32" s="12">
        <f>0.19465*(1-D$7)/D$8*EXP(-0.174/D$8*($A32-6.06*D$8)-EXP(-0.288/D$8*($A32-6.06*D$8)))</f>
        <v>2.0971798410575958E-3</v>
      </c>
      <c r="F32" s="6">
        <f t="shared" si="2"/>
        <v>21.5</v>
      </c>
    </row>
    <row r="33" spans="1:6" x14ac:dyDescent="0.4">
      <c r="A33" s="10">
        <v>22</v>
      </c>
      <c r="B33" s="12">
        <f t="shared" si="1"/>
        <v>1.2031130790418693E-2</v>
      </c>
      <c r="C33" s="12">
        <f>0.19465*(1-B$7)/B$8*EXP(-0.174/B$8*($A33-6.06*B$8)-EXP(-0.288/B$8*($A33-6.06*B$8)))</f>
        <v>1.4629294704132225E-4</v>
      </c>
      <c r="D33" s="12">
        <f>0.19465*(1-C$7)/C$8*EXP(-0.174/C$8*($A33-6.06*C$8)-EXP(-0.288/C$8*($A33-6.06*C$8)))</f>
        <v>1.3553032158154833E-2</v>
      </c>
      <c r="E33" s="12">
        <f>0.19465*(1-D$7)/D$8*EXP(-0.174/D$8*($A33-6.06*D$8)-EXP(-0.288/D$8*($A33-6.06*D$8)))</f>
        <v>1.5701465694457155E-3</v>
      </c>
      <c r="F33" s="6">
        <f t="shared" si="2"/>
        <v>22.5</v>
      </c>
    </row>
    <row r="34" spans="1:6" x14ac:dyDescent="0.4">
      <c r="A34" s="10">
        <v>23</v>
      </c>
      <c r="B34" s="12">
        <f t="shared" si="1"/>
        <v>1.0135421115169244E-2</v>
      </c>
      <c r="C34" s="12">
        <f>0.19465*(1-B$7)/B$8*EXP(-0.174/B$8*($A34-6.06*B$8)-EXP(-0.288/B$8*($A34-6.06*B$8)))</f>
        <v>9.6672229747739251E-5</v>
      </c>
      <c r="D34" s="12">
        <f>0.19465*(1-C$7)/C$8*EXP(-0.174/C$8*($A34-6.06*C$8)-EXP(-0.288/C$8*($A34-6.06*C$8)))</f>
        <v>1.1686648693281511E-2</v>
      </c>
      <c r="E34" s="12">
        <f>0.19465*(1-D$7)/D$8*EXP(-0.174/D$8*($A34-6.06*D$8)-EXP(-0.288/D$8*($A34-6.06*D$8)))</f>
        <v>1.1755181765626605E-3</v>
      </c>
      <c r="F34" s="6">
        <f t="shared" si="2"/>
        <v>23.5</v>
      </c>
    </row>
    <row r="35" spans="1:6" x14ac:dyDescent="0.4">
      <c r="A35" s="10">
        <v>24</v>
      </c>
      <c r="B35" s="12">
        <f t="shared" si="1"/>
        <v>8.5329900137094631E-3</v>
      </c>
      <c r="C35" s="12">
        <f>0.19465*(1-B$7)/B$8*EXP(-0.174/B$8*($A35-6.06*B$8)-EXP(-0.288/B$8*($A35-6.06*B$8)))</f>
        <v>6.3882206846204833E-5</v>
      </c>
      <c r="D35" s="12">
        <f>0.19465*(1-C$7)/C$8*EXP(-0.174/C$8*($A35-6.06*C$8)-EXP(-0.288/C$8*($A35-6.06*C$8)))</f>
        <v>1.0066306359990821E-2</v>
      </c>
      <c r="E35" s="12">
        <f>0.19465*(1-D$7)/D$8*EXP(-0.174/D$8*($A35-6.06*D$8)-EXP(-0.288/D$8*($A35-6.06*D$8)))</f>
        <v>8.8005332306599691E-4</v>
      </c>
      <c r="F35" s="6">
        <f t="shared" si="2"/>
        <v>24.5</v>
      </c>
    </row>
    <row r="36" spans="1:6" x14ac:dyDescent="0.4">
      <c r="A36" s="10">
        <v>25</v>
      </c>
      <c r="B36" s="12">
        <f t="shared" si="1"/>
        <v>7.1804855070594833E-3</v>
      </c>
      <c r="C36" s="12">
        <f>0.19465*(1-B$7)/B$8*EXP(-0.174/B$8*($A36-6.06*B$8)-EXP(-0.288/B$8*($A36-6.06*B$8)))</f>
        <v>4.2214145137831806E-5</v>
      </c>
      <c r="D36" s="12">
        <f>0.19465*(1-C$7)/C$8*EXP(-0.174/C$8*($A36-6.06*C$8)-EXP(-0.288/C$8*($A36-6.06*C$8)))</f>
        <v>8.6632900400580842E-3</v>
      </c>
      <c r="E36" s="12">
        <f>0.19465*(1-D$7)/D$8*EXP(-0.174/D$8*($A36-6.06*D$8)-EXP(-0.288/D$8*($A36-6.06*D$8)))</f>
        <v>6.5884420830618329E-4</v>
      </c>
      <c r="F36" s="6">
        <f t="shared" si="2"/>
        <v>25.5</v>
      </c>
    </row>
    <row r="37" spans="1:6" x14ac:dyDescent="0.4">
      <c r="A37" s="10">
        <v>26</v>
      </c>
      <c r="B37" s="12">
        <f t="shared" si="1"/>
        <v>6.0401994810760223E-3</v>
      </c>
      <c r="C37" s="12">
        <f>0.19465*(1-B$7)/B$8*EXP(-0.174/B$8*($A37-6.06*B$8)-EXP(-0.288/B$8*($A37-6.06*B$8)))</f>
        <v>2.7895621623066701E-5</v>
      </c>
      <c r="D37" s="12">
        <f>0.19465*(1-C$7)/C$8*EXP(-0.174/C$8*($A37-6.06*C$8)-EXP(-0.288/C$8*($A37-6.06*C$8)))</f>
        <v>7.4509275769621738E-3</v>
      </c>
      <c r="E37" s="12">
        <f>0.19465*(1-D$7)/D$8*EXP(-0.174/D$8*($A37-6.06*D$8)-EXP(-0.288/D$8*($A37-6.06*D$8)))</f>
        <v>4.9323379836388014E-4</v>
      </c>
      <c r="F37" s="6">
        <f t="shared" si="2"/>
        <v>26.5</v>
      </c>
    </row>
    <row r="38" spans="1:6" x14ac:dyDescent="0.4">
      <c r="A38" s="10">
        <v>27</v>
      </c>
      <c r="B38" s="12">
        <f t="shared" si="1"/>
        <v>5.0796345062332346E-3</v>
      </c>
      <c r="C38" s="12">
        <f>0.19465*(1-B$7)/B$8*EXP(-0.174/B$8*($A38-6.06*B$8)-EXP(-0.288/B$8*($A38-6.06*B$8)))</f>
        <v>1.8433765833775073E-5</v>
      </c>
      <c r="D38" s="12">
        <f>0.19465*(1-C$7)/C$8*EXP(-0.174/C$8*($A38-6.06*C$8)-EXP(-0.288/C$8*($A38-6.06*C$8)))</f>
        <v>6.4049601059132941E-3</v>
      </c>
      <c r="E38" s="12">
        <f>0.19465*(1-D$7)/D$8*EXP(-0.174/D$8*($A38-6.06*D$8)-EXP(-0.288/D$8*($A38-6.06*D$8)))</f>
        <v>3.6925013654134719E-4</v>
      </c>
      <c r="F38" s="6">
        <f t="shared" si="2"/>
        <v>27.5</v>
      </c>
    </row>
    <row r="39" spans="1:6" x14ac:dyDescent="0.4">
      <c r="A39" s="10">
        <v>28</v>
      </c>
      <c r="B39" s="12">
        <f t="shared" si="1"/>
        <v>4.2709693910830465E-3</v>
      </c>
      <c r="C39" s="12">
        <f>0.19465*(1-B$7)/B$8*EXP(-0.174/B$8*($A39-6.06*B$8)-EXP(-0.288/B$8*($A39-6.06*B$8)))</f>
        <v>1.2181256210769068E-5</v>
      </c>
      <c r="D39" s="12">
        <f>0.19465*(1-C$7)/C$8*EXP(-0.174/C$8*($A39-6.06*C$8)-EXP(-0.288/C$8*($A39-6.06*C$8)))</f>
        <v>5.5036480894599003E-3</v>
      </c>
      <c r="E39" s="12">
        <f>0.19465*(1-D$7)/D$8*EXP(-0.174/D$8*($A39-6.06*D$8)-EXP(-0.288/D$8*($A39-6.06*D$8)))</f>
        <v>2.7643122673793973E-4</v>
      </c>
      <c r="F39" s="6">
        <f t="shared" si="2"/>
        <v>28.5</v>
      </c>
    </row>
    <row r="40" spans="1:6" x14ac:dyDescent="0.4">
      <c r="A40" s="10">
        <v>29</v>
      </c>
      <c r="B40" s="12">
        <f t="shared" si="1"/>
        <v>3.5905012512053094E-3</v>
      </c>
      <c r="C40" s="12">
        <f>0.19465*(1-B$7)/B$8*EXP(-0.174/B$8*($A40-6.06*B$8)-EXP(-0.288/B$8*($A40-6.06*B$8)))</f>
        <v>8.0495218559455911E-6</v>
      </c>
      <c r="D40" s="12">
        <f>0.19465*(1-C$7)/C$8*EXP(-0.174/C$8*($A40-6.06*C$8)-EXP(-0.288/C$8*($A40-6.06*C$8)))</f>
        <v>4.7277170999791987E-3</v>
      </c>
      <c r="E40" s="12">
        <f>0.19465*(1-D$7)/D$8*EXP(-0.174/D$8*($A40-6.06*D$8)-EXP(-0.288/D$8*($A40-6.06*D$8)))</f>
        <v>2.069439197329101E-4</v>
      </c>
      <c r="F40" s="6">
        <f t="shared" si="2"/>
        <v>29.5</v>
      </c>
    </row>
    <row r="41" spans="1:6" x14ac:dyDescent="0.4">
      <c r="A41" s="10">
        <v>30</v>
      </c>
      <c r="B41" s="12">
        <f t="shared" si="1"/>
        <v>3.0181074218942113E-3</v>
      </c>
      <c r="C41" s="12">
        <f>0.19465*(1-B$7)/B$8*EXP(-0.174/B$8*($A41-6.06*B$8)-EXP(-0.288/B$8*($A41-6.06*B$8)))</f>
        <v>5.3192216442175528E-6</v>
      </c>
      <c r="D41" s="12">
        <f>0.19465*(1-C$7)/C$8*EXP(-0.174/C$8*($A41-6.06*C$8)-EXP(-0.288/C$8*($A41-6.06*C$8)))</f>
        <v>4.060212396279907E-3</v>
      </c>
      <c r="E41" s="12">
        <f>0.19465*(1-D$7)/D$8*EXP(-0.174/D$8*($A41-6.06*D$8)-EXP(-0.288/D$8*($A41-6.06*D$8)))</f>
        <v>1.549236440915911E-4</v>
      </c>
      <c r="F41" s="6">
        <f t="shared" si="2"/>
        <v>30.5</v>
      </c>
    </row>
    <row r="42" spans="1:6" x14ac:dyDescent="0.4">
      <c r="A42" s="10">
        <v>31</v>
      </c>
      <c r="B42" s="12">
        <f t="shared" si="1"/>
        <v>2.5367493428772722E-3</v>
      </c>
      <c r="C42" s="12">
        <f>0.19465*(1-B$7)/B$8*EXP(-0.174/B$8*($A42-6.06*B$8)-EXP(-0.288/B$8*($A42-6.06*B$8)))</f>
        <v>3.5150061475005793E-6</v>
      </c>
      <c r="D42" s="12">
        <f>0.19465*(1-C$7)/C$8*EXP(-0.174/C$8*($A42-6.06*C$8)-EXP(-0.288/C$8*($A42-6.06*C$8)))</f>
        <v>3.4863071234467612E-3</v>
      </c>
      <c r="E42" s="12">
        <f>0.19465*(1-D$7)/D$8*EXP(-0.174/D$8*($A42-6.06*D$8)-EXP(-0.288/D$8*($A42-6.06*D$8)))</f>
        <v>1.1597981308229319E-4</v>
      </c>
      <c r="F42" s="6">
        <f t="shared" si="2"/>
        <v>31.5</v>
      </c>
    </row>
    <row r="43" spans="1:6" x14ac:dyDescent="0.4">
      <c r="A43" s="10">
        <v>32</v>
      </c>
      <c r="B43" s="12">
        <f t="shared" si="1"/>
        <v>2.1320278220495598E-3</v>
      </c>
      <c r="C43" s="12">
        <f>0.19465*(1-B$7)/B$8*EXP(-0.174/B$8*($A43-6.06*B$8)-EXP(-0.288/B$8*($A43-6.06*B$8)))</f>
        <v>2.3227586709255002E-6</v>
      </c>
      <c r="D43" s="12">
        <f>0.19465*(1-C$7)/C$8*EXP(-0.174/C$8*($A43-6.06*C$8)-EXP(-0.288/C$8*($A43-6.06*C$8)))</f>
        <v>2.993092501236519E-3</v>
      </c>
      <c r="E43" s="12">
        <f>0.19465*(1-D$7)/D$8*EXP(-0.174/D$8*($A43-6.06*D$8)-EXP(-0.288/D$8*($A43-6.06*D$8)))</f>
        <v>8.6825421297135412E-5</v>
      </c>
      <c r="F43" s="6">
        <f t="shared" si="2"/>
        <v>32.5</v>
      </c>
    </row>
    <row r="44" spans="1:6" x14ac:dyDescent="0.4">
      <c r="A44" s="10">
        <v>33</v>
      </c>
      <c r="B44" s="12">
        <f t="shared" si="1"/>
        <v>1.7917917041294683E-3</v>
      </c>
      <c r="C44" s="12">
        <f>0.19465*(1-B$7)/B$8*EXP(-0.174/B$8*($A44-6.06*B$8)-EXP(-0.288/B$8*($A44-6.06*B$8)))</f>
        <v>1.5349070847952227E-6</v>
      </c>
      <c r="D44" s="12">
        <f>0.19465*(1-C$7)/C$8*EXP(-0.174/C$8*($A44-6.06*C$8)-EXP(-0.288/C$8*($A44-6.06*C$8)))</f>
        <v>2.5693673513631481E-3</v>
      </c>
      <c r="E44" s="12">
        <f>0.19465*(1-D$7)/D$8*EXP(-0.174/D$8*($A44-6.06*D$8)-EXP(-0.288/D$8*($A44-6.06*D$8)))</f>
        <v>6.4999687190017637E-5</v>
      </c>
      <c r="F44" s="6">
        <f t="shared" si="2"/>
        <v>33.5</v>
      </c>
    </row>
    <row r="45" spans="1:6" x14ac:dyDescent="0.4">
      <c r="A45" s="10">
        <v>34</v>
      </c>
      <c r="B45" s="12">
        <f t="shared" si="1"/>
        <v>1.5057978999034657E-3</v>
      </c>
      <c r="C45" s="12">
        <f>0.19465*(1-B$7)/B$8*EXP(-0.174/B$8*($A45-6.06*B$8)-EXP(-0.288/B$8*($A45-6.06*B$8)))</f>
        <v>1.0142852064068785E-6</v>
      </c>
      <c r="D45" s="12">
        <f>0.19465*(1-C$7)/C$8*EXP(-0.174/C$8*($A45-6.06*C$8)-EXP(-0.288/C$8*($A45-6.06*C$8)))</f>
        <v>2.2054370598298865E-3</v>
      </c>
      <c r="E45" s="12">
        <f>0.19465*(1-D$7)/D$8*EXP(-0.174/D$8*($A45-6.06*D$8)-EXP(-0.288/D$8*($A45-6.06*D$8)))</f>
        <v>4.8660386597813446E-5</v>
      </c>
      <c r="F45" s="6">
        <f t="shared" si="2"/>
        <v>34.5</v>
      </c>
    </row>
    <row r="46" spans="1:6" x14ac:dyDescent="0.4">
      <c r="A46" s="10">
        <v>35</v>
      </c>
      <c r="B46" s="12">
        <f t="shared" si="1"/>
        <v>1.2654186773542072E-3</v>
      </c>
      <c r="C46" s="12">
        <f>0.19465*(1-B$7)/B$8*EXP(-0.174/B$8*($A46-6.06*B$8)-EXP(-0.288/B$8*($A46-6.06*B$8)))</f>
        <v>6.702519585133013E-7</v>
      </c>
      <c r="D46" s="12">
        <f>0.19465*(1-C$7)/C$8*EXP(-0.174/C$8*($A46-6.06*C$8)-EXP(-0.288/C$8*($A46-6.06*C$8)))</f>
        <v>1.8929273747829139E-3</v>
      </c>
      <c r="E46" s="12">
        <f>0.19465*(1-D$7)/D$8*EXP(-0.174/D$8*($A46-6.06*D$8)-EXP(-0.288/D$8*($A46-6.06*D$8)))</f>
        <v>3.6428374653425028E-5</v>
      </c>
      <c r="F46" s="6">
        <f t="shared" si="2"/>
        <v>35.5</v>
      </c>
    </row>
    <row r="47" spans="1:6" x14ac:dyDescent="0.4">
      <c r="A47" s="10">
        <v>36</v>
      </c>
      <c r="B47" s="12">
        <f t="shared" si="1"/>
        <v>1.0633912609068832E-3</v>
      </c>
      <c r="C47" s="12">
        <f>0.19465*(1-B$7)/B$8*EXP(-0.174/B$8*($A47-6.06*B$8)-EXP(-0.288/B$8*($A47-6.06*B$8)))</f>
        <v>4.4291061824204015E-7</v>
      </c>
      <c r="D47" s="12">
        <f>0.19465*(1-C$7)/C$8*EXP(-0.174/C$8*($A47-6.06*C$8)-EXP(-0.288/C$8*($A47-6.06*C$8)))</f>
        <v>1.6246154636009838E-3</v>
      </c>
      <c r="E47" s="12">
        <f>0.19465*(1-D$7)/D$8*EXP(-0.174/D$8*($A47-6.06*D$8)-EXP(-0.288/D$8*($A47-6.06*D$8)))</f>
        <v>2.7271184636338045E-5</v>
      </c>
      <c r="F47" s="6">
        <f t="shared" si="2"/>
        <v>36.5</v>
      </c>
    </row>
    <row r="48" spans="1:6" x14ac:dyDescent="0.4">
      <c r="A48" s="10">
        <v>37</v>
      </c>
      <c r="B48" s="12">
        <f t="shared" si="1"/>
        <v>8.9360462049366057E-4</v>
      </c>
      <c r="C48" s="12">
        <f>0.19465*(1-B$7)/B$8*EXP(-0.174/B$8*($A48-6.06*B$8)-EXP(-0.288/B$8*($A48-6.06*B$8)))</f>
        <v>2.9268070499372789E-7</v>
      </c>
      <c r="D48" s="12">
        <f>0.19465*(1-C$7)/C$8*EXP(-0.174/C$8*($A48-6.06*C$8)-EXP(-0.288/C$8*($A48-6.06*C$8)))</f>
        <v>1.3942788174611856E-3</v>
      </c>
      <c r="E48" s="12">
        <f>0.19465*(1-D$7)/D$8*EXP(-0.174/D$8*($A48-6.06*D$8)-EXP(-0.288/D$8*($A48-6.06*D$8)))</f>
        <v>2.0415884223195264E-5</v>
      </c>
      <c r="F48" s="6">
        <f t="shared" si="2"/>
        <v>37.5</v>
      </c>
    </row>
    <row r="49" spans="1:6" x14ac:dyDescent="0.4">
      <c r="A49" s="10">
        <v>38</v>
      </c>
      <c r="B49" s="12">
        <f t="shared" si="1"/>
        <v>7.5091854529467687E-4</v>
      </c>
      <c r="C49" s="12">
        <f>0.19465*(1-B$7)/B$8*EXP(-0.174/B$8*($A49-6.06*B$8)-EXP(-0.288/B$8*($A49-6.06*B$8)))</f>
        <v>1.9340695739770143E-7</v>
      </c>
      <c r="D49" s="12">
        <f>0.19465*(1-C$7)/C$8*EXP(-0.174/C$8*($A49-6.06*C$8)-EXP(-0.288/C$8*($A49-6.06*C$8)))</f>
        <v>1.1965615046779987E-3</v>
      </c>
      <c r="E49" s="12">
        <f>0.19465*(1-D$7)/D$8*EXP(-0.174/D$8*($A49-6.06*D$8)-EXP(-0.288/D$8*($A49-6.06*D$8)))</f>
        <v>1.5283836145374973E-5</v>
      </c>
      <c r="F49" s="6">
        <f t="shared" si="2"/>
        <v>38.5</v>
      </c>
    </row>
    <row r="50" spans="1:6" x14ac:dyDescent="0.4">
      <c r="A50" s="10">
        <v>39</v>
      </c>
      <c r="B50" s="12">
        <f t="shared" si="1"/>
        <v>6.3101049866881608E-4</v>
      </c>
      <c r="C50" s="12">
        <f>0.19465*(1-B$7)/B$8*EXP(-0.174/B$8*($A50-6.06*B$8)-EXP(-0.288/B$8*($A50-6.06*B$8)))</f>
        <v>1.2780566170268171E-7</v>
      </c>
      <c r="D50" s="12">
        <f>0.19465*(1-C$7)/C$8*EXP(-0.174/C$8*($A50-6.06*C$8)-EXP(-0.288/C$8*($A50-6.06*C$8)))</f>
        <v>1.0268566713084043E-3</v>
      </c>
      <c r="E50" s="12">
        <f>0.19465*(1-D$7)/D$8*EXP(-0.174/D$8*($A50-6.06*D$8)-EXP(-0.288/D$8*($A50-6.06*D$8)))</f>
        <v>1.1441857766118748E-5</v>
      </c>
      <c r="F50" s="6">
        <f t="shared" si="2"/>
        <v>39.5</v>
      </c>
    </row>
    <row r="51" spans="1:6" x14ac:dyDescent="0.4">
      <c r="A51" s="10">
        <v>40</v>
      </c>
      <c r="B51" s="12">
        <f t="shared" si="1"/>
        <v>5.3024622903911022E-4</v>
      </c>
      <c r="C51" s="12">
        <f>0.19465*(1-B$7)/B$8*EXP(-0.174/B$8*($A51-6.06*B$8)-EXP(-0.288/B$8*($A51-6.06*B$8)))</f>
        <v>8.4455530364200134E-8</v>
      </c>
      <c r="D51" s="12">
        <f>0.19465*(1-C$7)/C$8*EXP(-0.174/C$8*($A51-6.06*C$8)-EXP(-0.288/C$8*($A51-6.06*C$8)))</f>
        <v>8.8120389248319715E-4</v>
      </c>
      <c r="E51" s="12">
        <f>0.19465*(1-D$7)/D$8*EXP(-0.174/D$8*($A51-6.06*D$8)-EXP(-0.288/D$8*($A51-6.06*D$8)))</f>
        <v>8.5656576367763888E-6</v>
      </c>
      <c r="F51" s="6">
        <f t="shared" si="2"/>
        <v>40.5</v>
      </c>
    </row>
    <row r="52" spans="1:6" x14ac:dyDescent="0.4">
      <c r="B52" s="52">
        <f>SUMPRODUCT($F$11:$F$51,B11:B51)/SUM(B11:B51)</f>
        <v>11.763761240238354</v>
      </c>
      <c r="C52" s="52">
        <f>B5+SUMPRODUCT($F$11:$F$51,C11:C51)/SUM(C11:C51)</f>
        <v>16.43510004651645</v>
      </c>
      <c r="D52" s="52">
        <f t="shared" ref="D52:E52" si="3">C5+SUMPRODUCT($F$11:$F$51,D11:D51)/SUM(D11:D51)</f>
        <v>24.871589069230694</v>
      </c>
      <c r="E52" s="52">
        <f t="shared" si="3"/>
        <v>20.10957391215759</v>
      </c>
    </row>
    <row r="54" spans="1:6" x14ac:dyDescent="0.4">
      <c r="A54" s="35" t="s">
        <v>49</v>
      </c>
    </row>
    <row r="55" spans="1:6" ht="17.149999999999999" x14ac:dyDescent="0.55000000000000004">
      <c r="A55" s="11" t="s">
        <v>51</v>
      </c>
      <c r="B55" s="10" t="s">
        <v>46</v>
      </c>
      <c r="C55" s="10" t="s">
        <v>47</v>
      </c>
      <c r="D55" s="10" t="s">
        <v>48</v>
      </c>
      <c r="E55" s="10" t="s">
        <v>57</v>
      </c>
    </row>
    <row r="56" spans="1:6" x14ac:dyDescent="0.4">
      <c r="A56" s="10">
        <v>0</v>
      </c>
      <c r="B56" s="12">
        <f>0.174*EXP(-4.411*EXP(-0.309*$A56))</f>
        <v>2.1128870855238974E-3</v>
      </c>
      <c r="C56" s="12">
        <f>0.174/B$8*EXP(-4.411*EXP(-0.309*$A56/B$8))</f>
        <v>5.0306835369616602E-3</v>
      </c>
      <c r="D56" s="12">
        <f>0.174/C$8*EXP(-4.411*EXP(-0.309*$A56/C$8))</f>
        <v>1.8582999872681595E-3</v>
      </c>
      <c r="E56" s="12">
        <f>0.174/D$8*EXP(-4.411*EXP(-0.309*$A56/D$8))</f>
        <v>3.5156191106886802E-3</v>
      </c>
    </row>
    <row r="57" spans="1:6" x14ac:dyDescent="0.4">
      <c r="A57" s="10">
        <v>1</v>
      </c>
      <c r="B57" s="12">
        <f t="shared" ref="B57:B96" si="4">0.174*EXP(-4.411*EXP(-0.309*$A57))</f>
        <v>6.8249425443728598E-3</v>
      </c>
      <c r="C57" s="12">
        <f>0.174/B$8*EXP(-4.411*EXP(-0.309*$A57/B$8))</f>
        <v>5.0047248671065157E-2</v>
      </c>
      <c r="D57" s="12">
        <f>0.174/C$8*EXP(-4.411*EXP(-0.309*$A57/C$8))</f>
        <v>5.3086765382590233E-3</v>
      </c>
      <c r="E57" s="12">
        <f>0.174/D$8*EXP(-4.411*EXP(-0.309*$A57/D$8))</f>
        <v>2.0705122117945382E-2</v>
      </c>
    </row>
    <row r="58" spans="1:6" x14ac:dyDescent="0.4">
      <c r="A58" s="10">
        <v>2</v>
      </c>
      <c r="B58" s="12">
        <f t="shared" si="4"/>
        <v>1.6142118149259629E-2</v>
      </c>
      <c r="C58" s="12">
        <f>0.174/B$8*EXP(-4.411*EXP(-0.309*$A58/B$8))</f>
        <v>0.15047581541747163</v>
      </c>
      <c r="D58" s="12">
        <f>0.174/C$8*EXP(-4.411*EXP(-0.309*$A58/C$8))</f>
        <v>1.1813368525075715E-2</v>
      </c>
      <c r="E58" s="12">
        <f>0.174/D$8*EXP(-4.411*EXP(-0.309*$A58/D$8))</f>
        <v>5.9785119405965419E-2</v>
      </c>
    </row>
    <row r="59" spans="1:6" x14ac:dyDescent="0.4">
      <c r="A59" s="10">
        <v>3</v>
      </c>
      <c r="B59" s="12">
        <f t="shared" si="4"/>
        <v>3.0369837063168446E-2</v>
      </c>
      <c r="C59" s="12">
        <f>0.174/B$8*EXP(-4.411*EXP(-0.309*$A59/B$8))</f>
        <v>0.25500465190935867</v>
      </c>
      <c r="D59" s="12">
        <f>0.174/C$8*EXP(-4.411*EXP(-0.309*$A59/C$8))</f>
        <v>2.1731707373693558E-2</v>
      </c>
      <c r="E59" s="12">
        <f>0.174/D$8*EXP(-4.411*EXP(-0.309*$A59/D$8))</f>
        <v>0.11271641175165437</v>
      </c>
    </row>
    <row r="60" spans="1:6" x14ac:dyDescent="0.4">
      <c r="A60" s="10">
        <v>4</v>
      </c>
      <c r="B60" s="12">
        <f t="shared" si="4"/>
        <v>4.8301634145406717E-2</v>
      </c>
      <c r="C60" s="12">
        <f>0.174/B$8*EXP(-4.411*EXP(-0.309*$A60/B$8))</f>
        <v>0.32833369229523568</v>
      </c>
      <c r="D60" s="12">
        <f>0.174/C$8*EXP(-4.411*EXP(-0.309*$A60/C$8))</f>
        <v>3.4579508398558723E-2</v>
      </c>
      <c r="E60" s="12">
        <f>0.174/D$8*EXP(-4.411*EXP(-0.309*$A60/D$8))</f>
        <v>0.16469345042282438</v>
      </c>
    </row>
    <row r="61" spans="1:6" x14ac:dyDescent="0.4">
      <c r="A61" s="10">
        <v>5</v>
      </c>
      <c r="B61" s="12">
        <f t="shared" si="4"/>
        <v>6.7906831130154624E-2</v>
      </c>
      <c r="C61" s="12">
        <f>0.174/B$8*EXP(-4.411*EXP(-0.309*$A61/B$8))</f>
        <v>0.37060554299903709</v>
      </c>
      <c r="D61" s="12">
        <f>0.174/C$8*EXP(-4.411*EXP(-0.309*$A61/C$8))</f>
        <v>4.9265118103957291E-2</v>
      </c>
      <c r="E61" s="12">
        <f>0.174/D$8*EXP(-4.411*EXP(-0.309*$A61/D$8))</f>
        <v>0.20661534115529578</v>
      </c>
    </row>
    <row r="62" spans="1:6" x14ac:dyDescent="0.4">
      <c r="A62" s="10">
        <v>6</v>
      </c>
      <c r="B62" s="12">
        <f t="shared" si="4"/>
        <v>8.7204061788472995E-2</v>
      </c>
      <c r="C62" s="12">
        <f>0.174/B$8*EXP(-4.411*EXP(-0.309*$A62/B$8))</f>
        <v>0.39274818999248307</v>
      </c>
      <c r="D62" s="12">
        <f>0.174/C$8*EXP(-4.411*EXP(-0.309*$A62/C$8))</f>
        <v>6.4517793239308036E-2</v>
      </c>
      <c r="E62" s="12">
        <f>0.174/D$8*EXP(-4.411*EXP(-0.309*$A62/D$8))</f>
        <v>0.23662389349946811</v>
      </c>
    </row>
    <row r="63" spans="1:6" x14ac:dyDescent="0.4">
      <c r="A63" s="10">
        <v>7</v>
      </c>
      <c r="B63" s="12">
        <f t="shared" si="4"/>
        <v>0.10478179037058731</v>
      </c>
      <c r="C63" s="12">
        <f>0.174/B$8*EXP(-4.411*EXP(-0.309*$A63/B$8))</f>
        <v>0.40382220427643462</v>
      </c>
      <c r="D63" s="12">
        <f>0.174/C$8*EXP(-4.411*EXP(-0.309*$A63/C$8))</f>
        <v>7.9239881653260111E-2</v>
      </c>
      <c r="E63" s="12">
        <f>0.174/D$8*EXP(-4.411*EXP(-0.309*$A63/D$8))</f>
        <v>0.25661330949017752</v>
      </c>
    </row>
    <row r="64" spans="1:6" x14ac:dyDescent="0.4">
      <c r="A64" s="10">
        <v>8</v>
      </c>
      <c r="B64" s="12">
        <f t="shared" si="4"/>
        <v>0.119904662526953</v>
      </c>
      <c r="C64" s="12">
        <f>0.174/B$8*EXP(-4.411*EXP(-0.309*$A64/B$8))</f>
        <v>0.40923858064851149</v>
      </c>
      <c r="D64" s="12">
        <f>0.174/C$8*EXP(-4.411*EXP(-0.309*$A64/C$8))</f>
        <v>9.2675728444728517E-2</v>
      </c>
      <c r="E64" s="12">
        <f>0.174/D$8*EXP(-4.411*EXP(-0.309*$A64/D$8))</f>
        <v>0.26936523070478324</v>
      </c>
    </row>
    <row r="65" spans="1:5" x14ac:dyDescent="0.4">
      <c r="A65" s="10">
        <v>9</v>
      </c>
      <c r="B65" s="12">
        <f t="shared" si="4"/>
        <v>0.13238005077540924</v>
      </c>
      <c r="C65" s="12">
        <f>0.174/B$8*EXP(-4.411*EXP(-0.309*$A65/B$8))</f>
        <v>0.41185959380816212</v>
      </c>
      <c r="D65" s="12">
        <f>0.174/C$8*EXP(-4.411*EXP(-0.309*$A65/C$8))</f>
        <v>0.10442417140832852</v>
      </c>
      <c r="E65" s="12">
        <f>0.174/D$8*EXP(-4.411*EXP(-0.309*$A65/D$8))</f>
        <v>0.27729184510131905</v>
      </c>
    </row>
    <row r="66" spans="1:5" x14ac:dyDescent="0.4">
      <c r="A66" s="10">
        <v>10</v>
      </c>
      <c r="B66" s="12">
        <f t="shared" si="4"/>
        <v>0.14235816608669496</v>
      </c>
      <c r="C66" s="12">
        <f>0.174/B$8*EXP(-4.411*EXP(-0.309*$A66/B$8))</f>
        <v>0.41312142876665647</v>
      </c>
      <c r="D66" s="12">
        <f>0.174/C$8*EXP(-4.411*EXP(-0.309*$A66/C$8))</f>
        <v>0.11436705722557793</v>
      </c>
      <c r="E66" s="12">
        <f>0.174/D$8*EXP(-4.411*EXP(-0.309*$A66/D$8))</f>
        <v>0.28214308083875189</v>
      </c>
    </row>
    <row r="67" spans="1:5" x14ac:dyDescent="0.4">
      <c r="A67" s="10">
        <v>11</v>
      </c>
      <c r="B67" s="12">
        <f t="shared" si="4"/>
        <v>0.15015956904415048</v>
      </c>
      <c r="C67" s="12">
        <f>0.174/B$8*EXP(-4.411*EXP(-0.309*$A67/B$8))</f>
        <v>0.41372742277565783</v>
      </c>
      <c r="D67" s="12">
        <f>0.174/C$8*EXP(-4.411*EXP(-0.309*$A67/C$8))</f>
        <v>0.12257477598917038</v>
      </c>
      <c r="E67" s="12">
        <f>0.174/D$8*EXP(-4.411*EXP(-0.309*$A67/D$8))</f>
        <v>0.28508464099690622</v>
      </c>
    </row>
    <row r="68" spans="1:5" x14ac:dyDescent="0.4">
      <c r="A68" s="10">
        <v>12</v>
      </c>
      <c r="B68" s="12">
        <f t="shared" si="4"/>
        <v>0.15615807371635418</v>
      </c>
      <c r="C68" s="12">
        <f>0.174/B$8*EXP(-4.411*EXP(-0.309*$A68/B$8))</f>
        <v>0.41401810766260516</v>
      </c>
      <c r="D68" s="12">
        <f>0.174/C$8*EXP(-4.411*EXP(-0.309*$A68/C$8))</f>
        <v>0.12922256875569027</v>
      </c>
      <c r="E68" s="12">
        <f>0.174/D$8*EXP(-4.411*EXP(-0.309*$A68/D$8))</f>
        <v>0.28685836495569889</v>
      </c>
    </row>
    <row r="69" spans="1:5" x14ac:dyDescent="0.4">
      <c r="A69" s="10">
        <v>13</v>
      </c>
      <c r="B69" s="12">
        <f t="shared" si="4"/>
        <v>0.16071407308687549</v>
      </c>
      <c r="C69" s="12">
        <f>0.174/B$8*EXP(-4.411*EXP(-0.309*$A69/B$8))</f>
        <v>0.41415746549565796</v>
      </c>
      <c r="D69" s="12">
        <f>0.174/C$8*EXP(-4.411*EXP(-0.309*$A69/C$8))</f>
        <v>0.13452942267548113</v>
      </c>
      <c r="E69" s="12">
        <f>0.174/D$8*EXP(-4.411*EXP(-0.309*$A69/D$8))</f>
        <v>0.28792434324242455</v>
      </c>
    </row>
    <row r="70" spans="1:5" x14ac:dyDescent="0.4">
      <c r="A70" s="10">
        <v>14</v>
      </c>
      <c r="B70" s="12">
        <f t="shared" si="4"/>
        <v>0.16414340291184618</v>
      </c>
      <c r="C70" s="12">
        <f>0.174/B$8*EXP(-4.411*EXP(-0.309*$A70/B$8))</f>
        <v>0.41422425724595929</v>
      </c>
      <c r="D70" s="12">
        <f>0.174/C$8*EXP(-4.411*EXP(-0.309*$A70/C$8))</f>
        <v>0.13871925625942219</v>
      </c>
      <c r="E70" s="12">
        <f>0.174/D$8*EXP(-4.411*EXP(-0.309*$A70/D$8))</f>
        <v>0.28856370371318585</v>
      </c>
    </row>
    <row r="71" spans="1:5" x14ac:dyDescent="0.4">
      <c r="A71" s="10">
        <v>15</v>
      </c>
      <c r="B71" s="12">
        <f t="shared" si="4"/>
        <v>0.166707646923033</v>
      </c>
      <c r="C71" s="12">
        <f>0.174/B$8*EXP(-4.411*EXP(-0.309*$A71/B$8))</f>
        <v>0.41425626520371051</v>
      </c>
      <c r="D71" s="12">
        <f>0.174/C$8*EXP(-4.411*EXP(-0.309*$A71/C$8))</f>
        <v>0.14199943145352589</v>
      </c>
      <c r="E71" s="12">
        <f>0.174/D$8*EXP(-4.411*EXP(-0.309*$A71/D$8))</f>
        <v>0.28894672764806134</v>
      </c>
    </row>
    <row r="72" spans="1:5" x14ac:dyDescent="0.4">
      <c r="A72" s="10">
        <v>16</v>
      </c>
      <c r="B72" s="12">
        <f t="shared" si="4"/>
        <v>0.16861573175880026</v>
      </c>
      <c r="C72" s="12">
        <f>0.174/B$8*EXP(-4.411*EXP(-0.309*$A72/B$8))</f>
        <v>0.41427160311173089</v>
      </c>
      <c r="D72" s="12">
        <f>0.174/C$8*EXP(-4.411*EXP(-0.309*$A72/C$8))</f>
        <v>0.14455100337803811</v>
      </c>
      <c r="E72" s="12">
        <f>0.174/D$8*EXP(-4.411*EXP(-0.309*$A72/D$8))</f>
        <v>0.28917602375078555</v>
      </c>
    </row>
    <row r="73" spans="1:5" x14ac:dyDescent="0.4">
      <c r="A73" s="10">
        <v>17</v>
      </c>
      <c r="B73" s="12">
        <f t="shared" si="4"/>
        <v>0.17003049986186392</v>
      </c>
      <c r="C73" s="12">
        <f>0.174/B$8*EXP(-4.411*EXP(-0.309*$A73/B$8))</f>
        <v>0.41427895267218551</v>
      </c>
      <c r="D73" s="12">
        <f>0.174/C$8*EXP(-4.411*EXP(-0.309*$A73/C$8))</f>
        <v>0.14652611828848688</v>
      </c>
      <c r="E73" s="12">
        <f>0.174/D$8*EXP(-4.411*EXP(-0.309*$A73/D$8))</f>
        <v>0.28931323269283127</v>
      </c>
    </row>
    <row r="74" spans="1:5" x14ac:dyDescent="0.4">
      <c r="A74" s="10">
        <v>18</v>
      </c>
      <c r="B74" s="12">
        <f t="shared" si="4"/>
        <v>0.17107674662653602</v>
      </c>
      <c r="C74" s="12">
        <f>0.174/B$8*EXP(-4.411*EXP(-0.309*$A74/B$8))</f>
        <v>0.41428247435639703</v>
      </c>
      <c r="D74" s="12">
        <f>0.174/C$8*EXP(-4.411*EXP(-0.309*$A74/C$8))</f>
        <v>0.14804931627712256</v>
      </c>
      <c r="E74" s="12">
        <f>0.174/D$8*EXP(-4.411*EXP(-0.309*$A74/D$8))</f>
        <v>0.28939531650395389</v>
      </c>
    </row>
    <row r="75" spans="1:5" x14ac:dyDescent="0.4">
      <c r="A75" s="10">
        <v>19</v>
      </c>
      <c r="B75" s="12">
        <f t="shared" si="4"/>
        <v>0.17184897699938789</v>
      </c>
      <c r="C75" s="12">
        <f>0.174/B$8*EXP(-4.411*EXP(-0.309*$A75/B$8))</f>
        <v>0.41428416182805045</v>
      </c>
      <c r="D75" s="12">
        <f>0.174/C$8*EXP(-4.411*EXP(-0.309*$A75/C$8))</f>
        <v>0.14922066240235507</v>
      </c>
      <c r="E75" s="12">
        <f>0.174/D$8*EXP(-4.411*EXP(-0.309*$A75/D$8))</f>
        <v>0.2894444148022714</v>
      </c>
    </row>
    <row r="76" spans="1:5" x14ac:dyDescent="0.4">
      <c r="A76" s="10">
        <v>20</v>
      </c>
      <c r="B76" s="12">
        <f t="shared" si="4"/>
        <v>0.1724181518685349</v>
      </c>
      <c r="C76" s="12">
        <f>0.174/B$8*EXP(-4.411*EXP(-0.309*$A76/B$8))</f>
        <v>0.41428497040459666</v>
      </c>
      <c r="D76" s="12">
        <f>0.174/C$8*EXP(-4.411*EXP(-0.309*$A76/C$8))</f>
        <v>0.15011948263565639</v>
      </c>
      <c r="E76" s="12">
        <f>0.174/D$8*EXP(-4.411*EXP(-0.309*$A76/D$8))</f>
        <v>0.28947378019396341</v>
      </c>
    </row>
    <row r="77" spans="1:5" x14ac:dyDescent="0.4">
      <c r="A77" s="10">
        <v>21</v>
      </c>
      <c r="B77" s="12">
        <f t="shared" si="4"/>
        <v>0.17283722884500893</v>
      </c>
      <c r="C77" s="12">
        <f>0.174/B$8*EXP(-4.411*EXP(-0.309*$A77/B$8))</f>
        <v>0.41428535784518206</v>
      </c>
      <c r="D77" s="12">
        <f>0.174/C$8*EXP(-4.411*EXP(-0.309*$A77/C$8))</f>
        <v>0.1508080446795908</v>
      </c>
      <c r="E77" s="12">
        <f>0.174/D$8*EXP(-4.411*EXP(-0.309*$A77/D$8))</f>
        <v>0.28949134249803665</v>
      </c>
    </row>
    <row r="78" spans="1:5" x14ac:dyDescent="0.4">
      <c r="A78" s="10">
        <v>22</v>
      </c>
      <c r="B78" s="12">
        <f t="shared" si="4"/>
        <v>0.17314555540603177</v>
      </c>
      <c r="C78" s="12">
        <f>0.174/B$8*EXP(-4.411*EXP(-0.309*$A78/B$8))</f>
        <v>0.41428554349253366</v>
      </c>
      <c r="D78" s="12">
        <f>0.174/C$8*EXP(-4.411*EXP(-0.309*$A78/C$8))</f>
        <v>0.15133486999333087</v>
      </c>
      <c r="E78" s="12">
        <f>0.174/D$8*EXP(-4.411*EXP(-0.309*$A78/D$8))</f>
        <v>0.28950184549004943</v>
      </c>
    </row>
    <row r="79" spans="1:5" x14ac:dyDescent="0.4">
      <c r="A79" s="10">
        <v>23</v>
      </c>
      <c r="B79" s="12">
        <f t="shared" si="4"/>
        <v>0.17337227293095678</v>
      </c>
      <c r="C79" s="12">
        <f>0.174/B$8*EXP(-4.411*EXP(-0.309*$A79/B$8))</f>
        <v>0.41428563244791949</v>
      </c>
      <c r="D79" s="12">
        <f>0.174/C$8*EXP(-4.411*EXP(-0.309*$A79/C$8))</f>
        <v>0.15173756252855</v>
      </c>
      <c r="E79" s="12">
        <f>0.174/D$8*EXP(-4.411*EXP(-0.309*$A79/D$8))</f>
        <v>0.28950812659594755</v>
      </c>
    </row>
    <row r="80" spans="1:5" x14ac:dyDescent="0.4">
      <c r="A80" s="10">
        <v>24</v>
      </c>
      <c r="B80" s="12">
        <f t="shared" si="4"/>
        <v>0.17353891354057843</v>
      </c>
      <c r="C80" s="12">
        <f>0.174/B$8*EXP(-4.411*EXP(-0.309*$A80/B$8))</f>
        <v>0.41428567507206265</v>
      </c>
      <c r="D80" s="12">
        <f>0.174/C$8*EXP(-4.411*EXP(-0.309*$A80/C$8))</f>
        <v>0.15204514603337388</v>
      </c>
      <c r="E80" s="12">
        <f>0.174/D$8*EXP(-4.411*EXP(-0.309*$A80/D$8))</f>
        <v>0.28951188284288437</v>
      </c>
    </row>
    <row r="81" spans="1:5" x14ac:dyDescent="0.4">
      <c r="A81" s="10">
        <v>25</v>
      </c>
      <c r="B81" s="12">
        <f t="shared" si="4"/>
        <v>0.17366135982758785</v>
      </c>
      <c r="C81" s="12">
        <f>0.174/B$8*EXP(-4.411*EXP(-0.309*$A81/B$8))</f>
        <v>0.41428569549597977</v>
      </c>
      <c r="D81" s="12">
        <f>0.174/C$8*EXP(-4.411*EXP(-0.309*$A81/C$8))</f>
        <v>0.15227995277662326</v>
      </c>
      <c r="E81" s="12">
        <f>0.174/D$8*EXP(-4.411*EXP(-0.309*$A81/D$8))</f>
        <v>0.28951412914997704</v>
      </c>
    </row>
    <row r="82" spans="1:5" x14ac:dyDescent="0.4">
      <c r="A82" s="10">
        <v>26</v>
      </c>
      <c r="B82" s="12">
        <f t="shared" si="4"/>
        <v>0.17375131253331347</v>
      </c>
      <c r="C82" s="12">
        <f>0.174/B$8*EXP(-4.411*EXP(-0.309*$A82/B$8))</f>
        <v>0.41428570528236713</v>
      </c>
      <c r="D82" s="12">
        <f>0.174/C$8*EXP(-4.411*EXP(-0.309*$A82/C$8))</f>
        <v>0.15245912625290145</v>
      </c>
      <c r="E82" s="12">
        <f>0.174/D$8*EXP(-4.411*EXP(-0.309*$A82/D$8))</f>
        <v>0.28951547247873355</v>
      </c>
    </row>
    <row r="83" spans="1:5" x14ac:dyDescent="0.4">
      <c r="A83" s="10">
        <v>27</v>
      </c>
      <c r="B83" s="12">
        <f t="shared" si="4"/>
        <v>0.17381738374017591</v>
      </c>
      <c r="C83" s="12">
        <f>0.174/B$8*EXP(-4.411*EXP(-0.309*$A83/B$8))</f>
        <v>0.41428570997164271</v>
      </c>
      <c r="D83" s="12">
        <f>0.174/C$8*EXP(-4.411*EXP(-0.309*$A83/C$8))</f>
        <v>0.15259580354871527</v>
      </c>
      <c r="E83" s="12">
        <f>0.174/D$8*EXP(-4.411*EXP(-0.309*$A83/D$8))</f>
        <v>0.28951627580952344</v>
      </c>
    </row>
    <row r="84" spans="1:5" x14ac:dyDescent="0.4">
      <c r="A84" s="10">
        <v>28</v>
      </c>
      <c r="B84" s="12">
        <f t="shared" si="4"/>
        <v>0.1738659079434135</v>
      </c>
      <c r="C84" s="12">
        <f>0.174/B$8*EXP(-4.411*EXP(-0.309*$A84/B$8))</f>
        <v>0.41428571221857047</v>
      </c>
      <c r="D84" s="12">
        <f>0.174/C$8*EXP(-4.411*EXP(-0.309*$A84/C$8))</f>
        <v>0.15270003816472119</v>
      </c>
      <c r="E84" s="12">
        <f>0.174/D$8*EXP(-4.411*EXP(-0.309*$A84/D$8))</f>
        <v>0.2895167562126959</v>
      </c>
    </row>
    <row r="85" spans="1:5" x14ac:dyDescent="0.4">
      <c r="A85" s="10">
        <v>29</v>
      </c>
      <c r="B85" s="12">
        <f t="shared" si="4"/>
        <v>0.17390154210374556</v>
      </c>
      <c r="C85" s="12">
        <f>0.174/B$8*EXP(-4.411*EXP(-0.309*$A85/B$8))</f>
        <v>0.4142857132952153</v>
      </c>
      <c r="D85" s="12">
        <f>0.174/C$8*EXP(-4.411*EXP(-0.309*$A85/C$8))</f>
        <v>0.15277951599028103</v>
      </c>
      <c r="E85" s="12">
        <f>0.174/D$8*EXP(-4.411*EXP(-0.309*$A85/D$8))</f>
        <v>0.28951704350033042</v>
      </c>
    </row>
    <row r="86" spans="1:5" x14ac:dyDescent="0.4">
      <c r="A86" s="10">
        <v>30</v>
      </c>
      <c r="B86" s="12">
        <f t="shared" si="4"/>
        <v>0.17392770866821614</v>
      </c>
      <c r="C86" s="12">
        <f>0.174/B$8*EXP(-4.411*EXP(-0.309*$A86/B$8))</f>
        <v>0.41428571381110374</v>
      </c>
      <c r="D86" s="12">
        <f>0.174/C$8*EXP(-4.411*EXP(-0.309*$A86/C$8))</f>
        <v>0.15284010834218237</v>
      </c>
      <c r="E86" s="12">
        <f>0.174/D$8*EXP(-4.411*EXP(-0.309*$A86/D$8))</f>
        <v>0.2895172153021538</v>
      </c>
    </row>
    <row r="87" spans="1:5" x14ac:dyDescent="0.4">
      <c r="A87" s="10">
        <v>31</v>
      </c>
      <c r="B87" s="12">
        <f t="shared" si="4"/>
        <v>0.17394692216307495</v>
      </c>
      <c r="C87" s="12">
        <f>0.174/B$8*EXP(-4.411*EXP(-0.309*$A87/B$8))</f>
        <v>0.41428571405829839</v>
      </c>
      <c r="D87" s="12">
        <f>0.174/C$8*EXP(-4.411*EXP(-0.309*$A87/C$8))</f>
        <v>0.15288629773631832</v>
      </c>
      <c r="E87" s="12">
        <f>0.174/D$8*EXP(-4.411*EXP(-0.309*$A87/D$8))</f>
        <v>0.28951731804189462</v>
      </c>
    </row>
    <row r="88" spans="1:5" x14ac:dyDescent="0.4">
      <c r="A88" s="10">
        <v>32</v>
      </c>
      <c r="B88" s="12">
        <f t="shared" si="4"/>
        <v>0.1739610296926862</v>
      </c>
      <c r="C88" s="12">
        <f>0.174/B$8*EXP(-4.411*EXP(-0.309*$A88/B$8))</f>
        <v>0.41428571417674498</v>
      </c>
      <c r="D88" s="12">
        <f>0.174/C$8*EXP(-4.411*EXP(-0.309*$A88/C$8))</f>
        <v>0.15292150486583073</v>
      </c>
      <c r="E88" s="12">
        <f>0.174/D$8*EXP(-4.411*EXP(-0.309*$A88/D$8))</f>
        <v>0.28951737948159373</v>
      </c>
    </row>
    <row r="89" spans="1:5" x14ac:dyDescent="0.4">
      <c r="A89" s="10">
        <v>33</v>
      </c>
      <c r="B89" s="12">
        <f t="shared" si="4"/>
        <v>0.17397138789800504</v>
      </c>
      <c r="C89" s="12">
        <f>0.174/B$8*EXP(-4.411*EXP(-0.309*$A89/B$8))</f>
        <v>0.41428571423350019</v>
      </c>
      <c r="D89" s="12">
        <f>0.174/C$8*EXP(-4.411*EXP(-0.309*$A89/C$8))</f>
        <v>0.1529483392391903</v>
      </c>
      <c r="E89" s="12">
        <f>0.174/D$8*EXP(-4.411*EXP(-0.309*$A89/D$8))</f>
        <v>0.28951741622332733</v>
      </c>
    </row>
    <row r="90" spans="1:5" x14ac:dyDescent="0.4">
      <c r="A90" s="10">
        <v>34</v>
      </c>
      <c r="B90" s="12">
        <f t="shared" si="4"/>
        <v>0.17397899308579087</v>
      </c>
      <c r="C90" s="12">
        <f>0.174/B$8*EXP(-4.411*EXP(-0.309*$A90/B$8))</f>
        <v>0.41428571426069521</v>
      </c>
      <c r="D90" s="12">
        <f>0.174/C$8*EXP(-4.411*EXP(-0.309*$A90/C$8))</f>
        <v>0.15296879102958563</v>
      </c>
      <c r="E90" s="12">
        <f>0.174/D$8*EXP(-4.411*EXP(-0.309*$A90/D$8))</f>
        <v>0.28951743819535719</v>
      </c>
    </row>
    <row r="91" spans="1:5" x14ac:dyDescent="0.4">
      <c r="A91" s="10">
        <v>35</v>
      </c>
      <c r="B91" s="12">
        <f t="shared" si="4"/>
        <v>0.17398457688006055</v>
      </c>
      <c r="C91" s="12">
        <f>0.174/B$8*EXP(-4.411*EXP(-0.309*$A91/B$8))</f>
        <v>0.41428571427372601</v>
      </c>
      <c r="D91" s="12">
        <f>0.174/C$8*EXP(-4.411*EXP(-0.309*$A91/C$8))</f>
        <v>0.15298437776747023</v>
      </c>
      <c r="E91" s="12">
        <f>0.174/D$8*EXP(-4.411*EXP(-0.309*$A91/D$8))</f>
        <v>0.28951745133491336</v>
      </c>
    </row>
    <row r="92" spans="1:5" x14ac:dyDescent="0.4">
      <c r="A92" s="10">
        <v>36</v>
      </c>
      <c r="B92" s="12">
        <f t="shared" si="4"/>
        <v>0.17398867650852201</v>
      </c>
      <c r="C92" s="12">
        <f>0.174/B$8*EXP(-4.411*EXP(-0.309*$A92/B$8))</f>
        <v>0.41428571427996996</v>
      </c>
      <c r="D92" s="12">
        <f>0.174/C$8*EXP(-4.411*EXP(-0.309*$A92/C$8))</f>
        <v>0.15299625641393244</v>
      </c>
      <c r="E92" s="12">
        <f>0.174/D$8*EXP(-4.411*EXP(-0.309*$A92/D$8))</f>
        <v>0.28951745919253663</v>
      </c>
    </row>
    <row r="93" spans="1:5" x14ac:dyDescent="0.4">
      <c r="A93" s="10">
        <v>37</v>
      </c>
      <c r="B93" s="12">
        <f t="shared" si="4"/>
        <v>0.17399168643839838</v>
      </c>
      <c r="C93" s="12">
        <f>0.174/B$8*EXP(-4.411*EXP(-0.309*$A93/B$8))</f>
        <v>0.41428571428296179</v>
      </c>
      <c r="D93" s="12">
        <f>0.174/C$8*EXP(-4.411*EXP(-0.309*$A93/C$8))</f>
        <v>0.15300530893208544</v>
      </c>
      <c r="E93" s="12">
        <f>0.174/D$8*EXP(-4.411*EXP(-0.309*$A93/D$8))</f>
        <v>0.28951746389149619</v>
      </c>
    </row>
    <row r="94" spans="1:5" x14ac:dyDescent="0.4">
      <c r="A94" s="10">
        <v>38</v>
      </c>
      <c r="B94" s="12">
        <f t="shared" si="4"/>
        <v>0.17399389630418083</v>
      </c>
      <c r="C94" s="12">
        <f>0.174/B$8*EXP(-4.411*EXP(-0.309*$A94/B$8))</f>
        <v>0.41428571428439542</v>
      </c>
      <c r="D94" s="12">
        <f>0.174/C$8*EXP(-4.411*EXP(-0.309*$A94/C$8))</f>
        <v>0.15301220759273818</v>
      </c>
      <c r="E94" s="12">
        <f>0.174/D$8*EXP(-4.411*EXP(-0.309*$A94/D$8))</f>
        <v>0.28951746670153422</v>
      </c>
    </row>
    <row r="95" spans="1:5" x14ac:dyDescent="0.4">
      <c r="A95" s="10">
        <v>39</v>
      </c>
      <c r="B95" s="12">
        <f t="shared" si="4"/>
        <v>0.17399551876301039</v>
      </c>
      <c r="C95" s="12">
        <f>0.174/B$8*EXP(-4.411*EXP(-0.309*$A95/B$8))</f>
        <v>0.41428571428508226</v>
      </c>
      <c r="D95" s="12">
        <f>0.174/C$8*EXP(-4.411*EXP(-0.309*$A95/C$8))</f>
        <v>0.1530174647960548</v>
      </c>
      <c r="E95" s="12">
        <f>0.174/D$8*EXP(-4.411*EXP(-0.309*$A95/D$8))</f>
        <v>0.28951746838197301</v>
      </c>
    </row>
    <row r="96" spans="1:5" x14ac:dyDescent="0.4">
      <c r="A96" s="10">
        <v>40</v>
      </c>
      <c r="B96" s="12">
        <f t="shared" si="4"/>
        <v>0.17399670995071442</v>
      </c>
      <c r="C96" s="12">
        <f>0.174/B$8*EXP(-4.411*EXP(-0.309*$A96/B$8))</f>
        <v>0.41428571428541144</v>
      </c>
      <c r="D96" s="12">
        <f>0.174/C$8*EXP(-4.411*EXP(-0.309*$A96/C$8))</f>
        <v>0.15302147107014935</v>
      </c>
      <c r="E96" s="12">
        <f>0.174/D$8*EXP(-4.411*EXP(-0.309*$A96/D$8))</f>
        <v>0.28951746938689693</v>
      </c>
    </row>
  </sheetData>
  <phoneticPr fontId="23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4127" r:id="rId4">
          <objectPr defaultSize="0" autoPict="0" r:id="rId5">
            <anchor moveWithCells="1" sizeWithCells="1">
              <from>
                <xdr:col>7</xdr:col>
                <xdr:colOff>65314</xdr:colOff>
                <xdr:row>53</xdr:row>
                <xdr:rowOff>48986</xdr:rowOff>
              </from>
              <to>
                <xdr:col>10</xdr:col>
                <xdr:colOff>522514</xdr:colOff>
                <xdr:row>55</xdr:row>
                <xdr:rowOff>136071</xdr:rowOff>
              </to>
            </anchor>
          </objectPr>
        </oleObject>
      </mc:Choice>
      <mc:Fallback>
        <oleObject progId="Equation.3" shapeId="4127" r:id="rId4"/>
      </mc:Fallback>
    </mc:AlternateContent>
    <mc:AlternateContent xmlns:mc="http://schemas.openxmlformats.org/markup-compatibility/2006">
      <mc:Choice Requires="x14">
        <oleObject progId="Equation.3" shapeId="4128" r:id="rId6">
          <objectPr defaultSize="0" autoPict="0" r:id="rId7">
            <anchor moveWithCells="1" sizeWithCells="1">
              <from>
                <xdr:col>7</xdr:col>
                <xdr:colOff>76200</xdr:colOff>
                <xdr:row>56</xdr:row>
                <xdr:rowOff>174171</xdr:rowOff>
              </from>
              <to>
                <xdr:col>11</xdr:col>
                <xdr:colOff>125186</xdr:colOff>
                <xdr:row>60</xdr:row>
                <xdr:rowOff>27214</xdr:rowOff>
              </to>
            </anchor>
          </objectPr>
        </oleObject>
      </mc:Choice>
      <mc:Fallback>
        <oleObject progId="Equation.3" shapeId="4128" r:id="rId6"/>
      </mc:Fallback>
    </mc:AlternateContent>
    <mc:AlternateContent xmlns:mc="http://schemas.openxmlformats.org/markup-compatibility/2006">
      <mc:Choice Requires="x14">
        <oleObject progId="Equation.DSMT4" shapeId="4129" r:id="rId8">
          <objectPr defaultSize="0" autoPict="0" r:id="rId9">
            <anchor moveWithCells="1">
              <from>
                <xdr:col>6</xdr:col>
                <xdr:colOff>359229</xdr:colOff>
                <xdr:row>7</xdr:row>
                <xdr:rowOff>97971</xdr:rowOff>
              </from>
              <to>
                <xdr:col>11</xdr:col>
                <xdr:colOff>843643</xdr:colOff>
                <xdr:row>10</xdr:row>
                <xdr:rowOff>10886</xdr:rowOff>
              </to>
            </anchor>
          </objectPr>
        </oleObject>
      </mc:Choice>
      <mc:Fallback>
        <oleObject progId="Equation.DSMT4" shapeId="4129" r:id="rId8"/>
      </mc:Fallback>
    </mc:AlternateContent>
    <mc:AlternateContent xmlns:mc="http://schemas.openxmlformats.org/markup-compatibility/2006">
      <mc:Choice Requires="x14">
        <oleObject progId="Equation.DSMT4" shapeId="4130" r:id="rId10">
          <objectPr defaultSize="0" autoPict="0" r:id="rId11">
            <anchor moveWithCells="1">
              <from>
                <xdr:col>6</xdr:col>
                <xdr:colOff>310243</xdr:colOff>
                <xdr:row>11</xdr:row>
                <xdr:rowOff>21771</xdr:rowOff>
              </from>
              <to>
                <xdr:col>12</xdr:col>
                <xdr:colOff>751114</xdr:colOff>
                <xdr:row>15</xdr:row>
                <xdr:rowOff>168729</xdr:rowOff>
              </to>
            </anchor>
          </objectPr>
        </oleObject>
      </mc:Choice>
      <mc:Fallback>
        <oleObject progId="Equation.DSMT4" shapeId="4130" r:id="rId10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5"/>
  <sheetViews>
    <sheetView workbookViewId="0">
      <selection activeCell="E32" sqref="E32"/>
    </sheetView>
  </sheetViews>
  <sheetFormatPr baseColWidth="10" defaultColWidth="11.3828125" defaultRowHeight="14.6" x14ac:dyDescent="0.4"/>
  <cols>
    <col min="1" max="1" width="11.3828125" style="6"/>
    <col min="2" max="2" width="13.15234375" style="6" customWidth="1"/>
    <col min="3" max="3" width="11.3828125" style="6"/>
    <col min="4" max="5" width="15.15234375" style="6" customWidth="1"/>
    <col min="6" max="7" width="11.3828125" style="6"/>
    <col min="8" max="8" width="28" style="6" customWidth="1"/>
    <col min="9" max="11" width="18.3046875" style="6" customWidth="1"/>
    <col min="12" max="16384" width="11.3828125" style="6"/>
  </cols>
  <sheetData>
    <row r="1" spans="1:11" x14ac:dyDescent="0.4">
      <c r="A1" s="35" t="s">
        <v>50</v>
      </c>
    </row>
    <row r="3" spans="1:11" x14ac:dyDescent="0.4">
      <c r="H3" s="35" t="s">
        <v>59</v>
      </c>
    </row>
    <row r="5" spans="1:11" x14ac:dyDescent="0.4">
      <c r="H5" s="7"/>
      <c r="I5" s="8" t="s">
        <v>18</v>
      </c>
      <c r="J5" s="8" t="s">
        <v>19</v>
      </c>
      <c r="K5" s="8" t="s">
        <v>25</v>
      </c>
    </row>
    <row r="6" spans="1:11" x14ac:dyDescent="0.4">
      <c r="H6" s="40" t="s">
        <v>56</v>
      </c>
      <c r="I6" s="41">
        <v>0.155</v>
      </c>
      <c r="J6" s="41">
        <v>0.35499999999999998</v>
      </c>
      <c r="K6" s="41">
        <v>0.219</v>
      </c>
    </row>
    <row r="7" spans="1:11" ht="29.15" x14ac:dyDescent="0.4">
      <c r="H7" s="42" t="s">
        <v>45</v>
      </c>
      <c r="I7" s="43" t="s">
        <v>58</v>
      </c>
      <c r="J7" s="43" t="s">
        <v>61</v>
      </c>
      <c r="K7" s="44" t="s">
        <v>60</v>
      </c>
    </row>
    <row r="8" spans="1:11" ht="29.15" x14ac:dyDescent="0.4">
      <c r="H8" s="51" t="s">
        <v>62</v>
      </c>
      <c r="I8" s="45">
        <v>0.23</v>
      </c>
      <c r="J8" s="45">
        <v>0.97</v>
      </c>
      <c r="K8" s="45">
        <v>0.73</v>
      </c>
    </row>
    <row r="9" spans="1:11" ht="29.15" x14ac:dyDescent="0.4">
      <c r="H9" s="50" t="s">
        <v>66</v>
      </c>
      <c r="I9" s="45">
        <v>0.1</v>
      </c>
      <c r="J9" s="45">
        <v>0.66</v>
      </c>
      <c r="K9" s="45">
        <v>0.24</v>
      </c>
    </row>
    <row r="10" spans="1:11" x14ac:dyDescent="0.4">
      <c r="H10" s="40" t="s">
        <v>67</v>
      </c>
      <c r="I10" s="53">
        <f>'TD 2-2'!C52</f>
        <v>16.43510004651645</v>
      </c>
      <c r="J10" s="53">
        <f>'TD 2-2'!D52</f>
        <v>24.871589069230694</v>
      </c>
      <c r="K10" s="53">
        <f>'TD 2-2'!E52</f>
        <v>20.10957391215759</v>
      </c>
    </row>
    <row r="11" spans="1:11" x14ac:dyDescent="0.4">
      <c r="H11" s="40" t="s">
        <v>68</v>
      </c>
      <c r="I11" s="54">
        <f>SUM('TD 2-2'!C11:C18)+0.5*('TD 2-2'!C18+'TD 2-2'!C19)</f>
        <v>0.91678075115644109</v>
      </c>
      <c r="J11" s="54">
        <f>SUM('TD 2-2'!D11:D18)+0.5*('TD 2-2'!D18+'TD 2-2'!D19)</f>
        <v>0.2480554308267785</v>
      </c>
      <c r="K11" s="54">
        <f>SUM('TD 2-2'!E11:E18)+0.5*('TD 2-2'!E18+'TD 2-2'!E19)</f>
        <v>0.73557077334201848</v>
      </c>
    </row>
    <row r="12" spans="1:11" x14ac:dyDescent="0.4">
      <c r="H12" s="46"/>
      <c r="I12" s="47"/>
      <c r="J12" s="47"/>
      <c r="K12" s="47"/>
    </row>
    <row r="13" spans="1:11" x14ac:dyDescent="0.4">
      <c r="H13" s="48"/>
      <c r="I13" s="47"/>
      <c r="J13" s="47"/>
      <c r="K13" s="47"/>
    </row>
    <row r="15" spans="1:11" x14ac:dyDescent="0.4">
      <c r="A15" s="35" t="s">
        <v>49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TD 2-1</vt:lpstr>
      <vt:lpstr>TD 2-2</vt:lpstr>
      <vt:lpstr>Graphiques TD 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Avdeev</dc:creator>
  <cp:lastModifiedBy>Alexandre Avdeev</cp:lastModifiedBy>
  <dcterms:created xsi:type="dcterms:W3CDTF">2012-01-26T10:07:19Z</dcterms:created>
  <dcterms:modified xsi:type="dcterms:W3CDTF">2020-10-21T19:25:38Z</dcterms:modified>
</cp:coreProperties>
</file>