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tro\Desktop\"/>
    </mc:Choice>
  </mc:AlternateContent>
  <xr:revisionPtr revIDLastSave="0" documentId="13_ncr:1_{ECBE791C-7DF1-47E4-8316-A285861574F8}" xr6:coauthVersionLast="47" xr6:coauthVersionMax="47" xr10:uidLastSave="{00000000-0000-0000-0000-000000000000}"/>
  <bookViews>
    <workbookView xWindow="-98" yWindow="-98" windowWidth="28996" windowHeight="15675" activeTab="1" xr2:uid="{00000000-000D-0000-FFFF-FFFF00000000}"/>
  </bookViews>
  <sheets>
    <sheet name="Enoncé" sheetId="1" r:id="rId1"/>
    <sheet name="Coale_Trussel" sheetId="2" r:id="rId2"/>
    <sheet name="Bras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3" l="1"/>
  <c r="L3" i="3"/>
  <c r="F8" i="3"/>
  <c r="B8" i="3" l="1"/>
  <c r="C7" i="3" s="1"/>
  <c r="I7" i="3"/>
  <c r="I6" i="3"/>
  <c r="I5" i="3"/>
  <c r="I4" i="3"/>
  <c r="I3" i="3"/>
  <c r="G18" i="2"/>
  <c r="G13" i="2" s="1"/>
  <c r="C15" i="2"/>
  <c r="I12" i="2"/>
  <c r="I11" i="2"/>
  <c r="I10" i="2"/>
  <c r="G10" i="2"/>
  <c r="I9" i="2"/>
  <c r="I8" i="2"/>
  <c r="I16" i="2" s="1"/>
  <c r="J19" i="2" s="1"/>
  <c r="I8" i="3" l="1"/>
  <c r="J7" i="3" s="1"/>
  <c r="G11" i="2"/>
  <c r="G12" i="2"/>
  <c r="I14" i="2"/>
  <c r="M9" i="2" s="1"/>
  <c r="G9" i="2"/>
  <c r="C3" i="3"/>
  <c r="C4" i="3"/>
  <c r="C5" i="3"/>
  <c r="C6" i="3"/>
  <c r="J3" i="3" l="1"/>
  <c r="K4" i="3" s="1"/>
  <c r="J4" i="3"/>
  <c r="J6" i="3"/>
  <c r="J5" i="3"/>
  <c r="M12" i="2"/>
  <c r="M11" i="2"/>
  <c r="M10" i="2"/>
  <c r="J18" i="2"/>
  <c r="G14" i="2"/>
  <c r="G19" i="2" s="1"/>
  <c r="M14" i="2"/>
  <c r="M13" i="2"/>
  <c r="M8" i="2"/>
  <c r="E4" i="3"/>
  <c r="C8" i="3"/>
  <c r="J8" i="3" l="1"/>
  <c r="L8" i="2"/>
  <c r="L10" i="2"/>
  <c r="L12" i="2"/>
  <c r="L13" i="2"/>
  <c r="L14" i="2"/>
  <c r="L11" i="2"/>
  <c r="L9" i="2"/>
  <c r="F4" i="3"/>
  <c r="E5" i="3"/>
  <c r="L4" i="3"/>
  <c r="K5" i="3"/>
  <c r="L5" i="3" l="1"/>
  <c r="K6" i="3"/>
  <c r="F5" i="3"/>
  <c r="E6" i="3"/>
  <c r="F6" i="3" l="1"/>
  <c r="E7" i="3"/>
  <c r="L6" i="3"/>
  <c r="K7" i="3"/>
  <c r="L7" i="3" l="1"/>
  <c r="K8" i="3"/>
  <c r="F7" i="3"/>
  <c r="E8" i="3"/>
  <c r="H11" i="3" l="1"/>
  <c r="H10" i="3"/>
  <c r="G6" i="3" l="1"/>
  <c r="G7" i="3"/>
  <c r="G5" i="3"/>
  <c r="G4" i="3"/>
</calcChain>
</file>

<file path=xl/sharedStrings.xml><?xml version="1.0" encoding="utf-8"?>
<sst xmlns="http://schemas.openxmlformats.org/spreadsheetml/2006/main" count="77" uniqueCount="59">
  <si>
    <t>Inde rural 2010</t>
  </si>
  <si>
    <t>Distribution théoriques</t>
  </si>
  <si>
    <t>Méthode des moindres carrés</t>
  </si>
  <si>
    <t>ln[φ(i)/(M*n(i))]/ν(i)</t>
  </si>
  <si>
    <t>ȃge: 20-44 ans</t>
  </si>
  <si>
    <t>fécondité</t>
  </si>
  <si>
    <t>ln[φ(i)/n(i)]</t>
  </si>
  <si>
    <t>i=2-6</t>
  </si>
  <si>
    <t>groupe d'ȃge</t>
  </si>
  <si>
    <t>naturelle</t>
  </si>
  <si>
    <t>i</t>
  </si>
  <si>
    <t>n(i)</t>
  </si>
  <si>
    <t>ν(i)</t>
  </si>
  <si>
    <t>φ(i)</t>
  </si>
  <si>
    <t>15-19</t>
  </si>
  <si>
    <t>20-24</t>
  </si>
  <si>
    <t>pente</t>
  </si>
  <si>
    <t>25-29</t>
  </si>
  <si>
    <t>30-34</t>
  </si>
  <si>
    <t>35-39</t>
  </si>
  <si>
    <t>40-44</t>
  </si>
  <si>
    <t>45-49</t>
  </si>
  <si>
    <t>Total</t>
  </si>
  <si>
    <t>M=</t>
  </si>
  <si>
    <t>m=</t>
  </si>
  <si>
    <t>groupes d'âge</t>
  </si>
  <si>
    <t>France 2013</t>
  </si>
  <si>
    <t>observée</t>
  </si>
  <si>
    <t>y</t>
  </si>
  <si>
    <t>France 1974</t>
  </si>
  <si>
    <t>x</t>
  </si>
  <si>
    <t>observés</t>
  </si>
  <si>
    <t>fx (rel)</t>
  </si>
  <si>
    <t>fx(rel_cum)</t>
  </si>
  <si>
    <t>ln(-ln(Fx_rel))</t>
  </si>
  <si>
    <t>ajustée</t>
  </si>
  <si>
    <t>fx *1000</t>
  </si>
  <si>
    <t>15-24</t>
  </si>
  <si>
    <t>40-50</t>
  </si>
  <si>
    <t>standard</t>
  </si>
  <si>
    <t>ordonnée à l'origine</t>
  </si>
  <si>
    <t>a</t>
  </si>
  <si>
    <t>b</t>
  </si>
  <si>
    <r>
      <t>1.</t>
    </r>
    <r>
      <rPr>
        <sz val="11"/>
        <color rgb="FF000000"/>
        <rFont val="Arial"/>
        <family val="2"/>
      </rPr>
      <t>En utilisant le modèle de Coale Trussel, estimez les paramètres m et M et les valeurs par âge de modèle pour l'Inde rural 2010</t>
    </r>
  </si>
  <si>
    <r>
      <t>2.</t>
    </r>
    <r>
      <rPr>
        <sz val="11"/>
        <color rgb="FF000000"/>
        <rFont val="Arial"/>
        <family val="2"/>
      </rPr>
      <t>En utilisant le modèle de Brass, estimez les paramètres a et b et les valeurs par âge de modèle pour la France en 2013</t>
    </r>
  </si>
  <si>
    <t xml:space="preserve"> prenant comme standard la France  en 1974. </t>
  </si>
  <si>
    <r>
      <t>2</t>
    </r>
    <r>
      <rPr>
        <b/>
        <vertAlign val="superscript"/>
        <sz val="10"/>
        <color theme="1"/>
        <rFont val="Calibri"/>
        <family val="2"/>
        <charset val="204"/>
        <scheme val="minor"/>
      </rPr>
      <t>e</t>
    </r>
    <r>
      <rPr>
        <b/>
        <sz val="10"/>
        <color theme="1"/>
        <rFont val="Calibri"/>
        <family val="2"/>
        <charset val="204"/>
        <scheme val="minor"/>
      </rPr>
      <t xml:space="preserve"> méthode</t>
    </r>
  </si>
  <si>
    <t>schéma type de différence</t>
  </si>
  <si>
    <t>méthode 1</t>
  </si>
  <si>
    <t>méthode 2</t>
  </si>
  <si>
    <r>
      <t>φ(i) = M * n(i) *exp (m*ν(i))</t>
    </r>
    <r>
      <rPr>
        <i/>
        <sz val="10"/>
        <color rgb="FFFF0000"/>
        <rFont val="Calibri"/>
        <family val="2"/>
        <charset val="204"/>
        <scheme val="minor"/>
      </rPr>
      <t xml:space="preserve"> </t>
    </r>
  </si>
  <si>
    <t>somme</t>
  </si>
  <si>
    <r>
      <t>1</t>
    </r>
    <r>
      <rPr>
        <b/>
        <vertAlign val="superscript"/>
        <sz val="10"/>
        <color theme="1"/>
        <rFont val="Calibri"/>
        <family val="2"/>
        <charset val="204"/>
        <scheme val="minor"/>
      </rPr>
      <t xml:space="preserve">ère </t>
    </r>
    <r>
      <rPr>
        <b/>
        <sz val="10"/>
        <color theme="1"/>
        <rFont val="Calibri"/>
        <family val="2"/>
        <charset val="204"/>
        <scheme val="minor"/>
      </rPr>
      <t>méthode</t>
    </r>
  </si>
  <si>
    <t>Taux de fécondité légitime</t>
  </si>
  <si>
    <t>Taux</t>
  </si>
  <si>
    <t>ajustés avec</t>
  </si>
  <si>
    <t>limite inf.int</t>
  </si>
  <si>
    <t>âge</t>
  </si>
  <si>
    <t>fonction calendrier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</si>
</sst>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0"/>
      <color indexed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0"/>
      <color rgb="FFFF000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vertical="center" indent="5" readingOrder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right"/>
    </xf>
    <xf numFmtId="0" fontId="7" fillId="2" borderId="0" xfId="0" applyFont="1" applyFill="1"/>
    <xf numFmtId="0" fontId="7" fillId="0" borderId="0" xfId="0" applyFont="1"/>
    <xf numFmtId="0" fontId="4" fillId="0" borderId="0" xfId="0" applyFont="1" applyAlignment="1">
      <alignment horizontal="right"/>
    </xf>
    <xf numFmtId="0" fontId="11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0" fontId="6" fillId="4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4" fillId="2" borderId="0" xfId="0" applyFont="1" applyFill="1"/>
    <xf numFmtId="164" fontId="4" fillId="0" borderId="0" xfId="0" applyNumberFormat="1" applyFont="1"/>
    <xf numFmtId="165" fontId="4" fillId="0" borderId="0" xfId="0" applyNumberFormat="1" applyFont="1"/>
    <xf numFmtId="166" fontId="6" fillId="4" borderId="0" xfId="0" applyNumberFormat="1" applyFont="1" applyFill="1"/>
    <xf numFmtId="166" fontId="6" fillId="2" borderId="0" xfId="0" applyNumberFormat="1" applyFont="1" applyFill="1"/>
    <xf numFmtId="165" fontId="11" fillId="2" borderId="0" xfId="0" applyNumberFormat="1" applyFont="1" applyFill="1"/>
    <xf numFmtId="166" fontId="4" fillId="2" borderId="0" xfId="0" applyNumberFormat="1" applyFont="1" applyFill="1"/>
    <xf numFmtId="166" fontId="4" fillId="0" borderId="0" xfId="0" applyNumberFormat="1" applyFont="1"/>
    <xf numFmtId="164" fontId="6" fillId="0" borderId="0" xfId="0" applyNumberFormat="1" applyFont="1"/>
    <xf numFmtId="0" fontId="11" fillId="4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6" fontId="11" fillId="0" borderId="0" xfId="0" applyNumberFormat="1" applyFont="1" applyAlignment="1">
      <alignment horizontal="left"/>
    </xf>
    <xf numFmtId="165" fontId="3" fillId="0" borderId="0" xfId="0" applyNumberFormat="1" applyFont="1"/>
    <xf numFmtId="0" fontId="12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3" fillId="0" borderId="0" xfId="0" applyFont="1" applyAlignment="1">
      <alignment horizontal="left" readingOrder="1"/>
    </xf>
    <xf numFmtId="0" fontId="7" fillId="0" borderId="0" xfId="0" applyFont="1" applyAlignment="1">
      <alignment horizontal="right"/>
    </xf>
    <xf numFmtId="166" fontId="7" fillId="0" borderId="0" xfId="0" applyNumberFormat="1" applyFont="1"/>
    <xf numFmtId="0" fontId="7" fillId="4" borderId="0" xfId="0" applyFont="1" applyFill="1" applyAlignment="1">
      <alignment horizontal="right"/>
    </xf>
    <xf numFmtId="165" fontId="11" fillId="4" borderId="0" xfId="0" applyNumberFormat="1" applyFont="1" applyFill="1" applyAlignment="1">
      <alignment horizont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5" fontId="4" fillId="0" borderId="0" xfId="0" applyNumberFormat="1" applyFont="1" applyAlignment="1">
      <alignment horizontal="right"/>
    </xf>
    <xf numFmtId="165" fontId="4" fillId="5" borderId="0" xfId="0" applyNumberFormat="1" applyFont="1" applyFill="1"/>
    <xf numFmtId="165" fontId="4" fillId="6" borderId="0" xfId="0" applyNumberFormat="1" applyFont="1" applyFill="1"/>
    <xf numFmtId="167" fontId="4" fillId="7" borderId="0" xfId="0" applyNumberFormat="1" applyFont="1" applyFill="1"/>
    <xf numFmtId="165" fontId="4" fillId="8" borderId="0" xfId="0" applyNumberFormat="1" applyFont="1" applyFill="1"/>
    <xf numFmtId="164" fontId="7" fillId="0" borderId="0" xfId="0" applyNumberFormat="1" applyFont="1"/>
    <xf numFmtId="165" fontId="4" fillId="0" borderId="0" xfId="0" applyNumberFormat="1" applyFont="1" applyAlignment="1">
      <alignment horizontal="center"/>
    </xf>
    <xf numFmtId="167" fontId="4" fillId="0" borderId="0" xfId="0" applyNumberFormat="1" applyFont="1"/>
    <xf numFmtId="165" fontId="7" fillId="0" borderId="0" xfId="0" applyNumberFormat="1" applyFont="1"/>
    <xf numFmtId="0" fontId="15" fillId="0" borderId="0" xfId="0" applyFont="1" applyAlignment="1">
      <alignment horizontal="center"/>
    </xf>
    <xf numFmtId="0" fontId="6" fillId="3" borderId="0" xfId="0" applyFont="1" applyFill="1" applyAlignment="1">
      <alignment horizontal="center"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D67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Coale_Trussel!$A$1</c:f>
          <c:strCache>
            <c:ptCount val="1"/>
            <c:pt idx="0">
              <c:v>Inde rural 2010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755314960629918"/>
          <c:y val="0.14856481481481484"/>
          <c:w val="0.83069597550306218"/>
          <c:h val="0.70699876057159516"/>
        </c:manualLayout>
      </c:layout>
      <c:lineChart>
        <c:grouping val="standard"/>
        <c:varyColors val="0"/>
        <c:ser>
          <c:idx val="0"/>
          <c:order val="0"/>
          <c:tx>
            <c:strRef>
              <c:f>Coale_Trussel!$F$3</c:f>
              <c:strCache>
                <c:ptCount val="1"/>
                <c:pt idx="0">
                  <c:v>Taux de fécondité légitime</c:v>
                </c:pt>
              </c:strCache>
            </c:strRef>
          </c:tx>
          <c:spPr>
            <a:ln w="349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Coale_Trussel!$A$7:$A$13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Coale_Trussel!$F$7:$F$13</c:f>
              <c:numCache>
                <c:formatCode>0.0000</c:formatCode>
                <c:ptCount val="7"/>
                <c:pt idx="0">
                  <c:v>0.26869999999999999</c:v>
                </c:pt>
                <c:pt idx="1">
                  <c:v>0.32200000000000001</c:v>
                </c:pt>
                <c:pt idx="2">
                  <c:v>0.18640000000000001</c:v>
                </c:pt>
                <c:pt idx="3">
                  <c:v>7.4499999999999997E-2</c:v>
                </c:pt>
                <c:pt idx="4">
                  <c:v>3.7100000000000001E-2</c:v>
                </c:pt>
                <c:pt idx="5">
                  <c:v>1.2800000000000001E-2</c:v>
                </c:pt>
                <c:pt idx="6">
                  <c:v>6.0000000000000001E-3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14-4B1A-8A63-B8C0D07B7841}"/>
            </c:ext>
          </c:extLst>
        </c:ser>
        <c:ser>
          <c:idx val="1"/>
          <c:order val="1"/>
          <c:tx>
            <c:strRef>
              <c:f>Coale_Trussel!$L$4:$L$6</c:f>
              <c:strCache>
                <c:ptCount val="3"/>
                <c:pt idx="0">
                  <c:v>Taux</c:v>
                </c:pt>
                <c:pt idx="1">
                  <c:v>ajustés avec</c:v>
                </c:pt>
                <c:pt idx="2">
                  <c:v>méthode 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Coale_Trussel!$A$7:$A$13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Coale_Trussel!$L$8:$L$14</c:f>
              <c:numCache>
                <c:formatCode>0.00000</c:formatCode>
                <c:ptCount val="7"/>
                <c:pt idx="0">
                  <c:v>0.28769999999999996</c:v>
                </c:pt>
                <c:pt idx="1">
                  <c:v>0.32200000000000001</c:v>
                </c:pt>
                <c:pt idx="2">
                  <c:v>0.19737928116290457</c:v>
                </c:pt>
                <c:pt idx="3">
                  <c:v>0.10026639228927349</c:v>
                </c:pt>
                <c:pt idx="4">
                  <c:v>4.6209832796995157E-2</c:v>
                </c:pt>
                <c:pt idx="5">
                  <c:v>1.3611207882015702E-2</c:v>
                </c:pt>
                <c:pt idx="6">
                  <c:v>1.3232692992774975E-3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14-4B1A-8A63-B8C0D07B7841}"/>
            </c:ext>
          </c:extLst>
        </c:ser>
        <c:ser>
          <c:idx val="2"/>
          <c:order val="2"/>
          <c:tx>
            <c:strRef>
              <c:f>Coale_Trussel!$M$4:$M$6</c:f>
              <c:strCache>
                <c:ptCount val="3"/>
                <c:pt idx="0">
                  <c:v>Taux</c:v>
                </c:pt>
                <c:pt idx="1">
                  <c:v>ajustés avec</c:v>
                </c:pt>
                <c:pt idx="2">
                  <c:v>méthode 2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Coale_Trussel!$A$7:$A$13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Coale_Trussel!$M$8:$M$14</c:f>
              <c:numCache>
                <c:formatCode>0.00000</c:formatCode>
                <c:ptCount val="7"/>
                <c:pt idx="0">
                  <c:v>0.26671290537737286</c:v>
                </c:pt>
                <c:pt idx="1">
                  <c:v>0.29851079433963879</c:v>
                </c:pt>
                <c:pt idx="2">
                  <c:v>0.17917106819099105</c:v>
                </c:pt>
                <c:pt idx="3">
                  <c:v>8.8392186390646055E-2</c:v>
                </c:pt>
                <c:pt idx="4">
                  <c:v>3.9601426512444575E-2</c:v>
                </c:pt>
                <c:pt idx="5">
                  <c:v>1.1341991098625201E-2</c:v>
                </c:pt>
                <c:pt idx="6">
                  <c:v>1.0814926457544537E-3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14-4B1A-8A63-B8C0D07B7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003743"/>
        <c:axId val="2105160831"/>
      </c:lineChart>
      <c:catAx>
        <c:axId val="4630037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Coale_Trussel!$A$5</c:f>
              <c:strCache>
                <c:ptCount val="1"/>
                <c:pt idx="0">
                  <c:v>groupe d'ȃge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  <a:tailEnd type="triangle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5160831"/>
        <c:crosses val="autoZero"/>
        <c:auto val="1"/>
        <c:lblAlgn val="ctr"/>
        <c:lblOffset val="100"/>
        <c:noMultiLvlLbl val="0"/>
      </c:catAx>
      <c:valAx>
        <c:axId val="2105160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Coale_Trussel!$F$6</c:f>
              <c:strCache>
                <c:ptCount val="1"/>
                <c:pt idx="0">
                  <c:v>φ(i)</c:v>
                </c:pt>
              </c:strCache>
            </c:strRef>
          </c:tx>
          <c:layout>
            <c:manualLayout>
              <c:xMode val="edge"/>
              <c:yMode val="edge"/>
              <c:x val="5.2777777777777778E-2"/>
              <c:y val="3.832074900329034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1" i="1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22225">
            <a:solidFill>
              <a:schemeClr val="tx1"/>
            </a:solidFill>
            <a:tailEnd type="triangle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3003743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46936023622047252"/>
          <c:y val="0.18597149314668995"/>
          <c:w val="0.47230643044619425"/>
          <c:h val="0.22106590842811316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25240594925635"/>
          <c:y val="8.8437591134441523E-2"/>
          <c:w val="0.85828849518810146"/>
          <c:h val="0.7955825313502479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Brass!$E$1</c:f>
              <c:strCache>
                <c:ptCount val="1"/>
                <c:pt idx="0">
                  <c:v>fonction calendrier</c:v>
                </c:pt>
              </c:strCache>
            </c:strRef>
          </c:tx>
          <c:xVal>
            <c:numRef>
              <c:f>Brass!$D$3:$D$8</c:f>
              <c:numCache>
                <c:formatCode>General</c:formatCode>
                <c:ptCount val="6"/>
                <c:pt idx="0">
                  <c:v>15</c:v>
                </c:pt>
                <c:pt idx="1">
                  <c:v>25</c:v>
                </c:pt>
                <c:pt idx="2">
                  <c:v>30</c:v>
                </c:pt>
                <c:pt idx="3">
                  <c:v>35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Brass!$E$3:$E$8</c:f>
              <c:numCache>
                <c:formatCode>0.0000</c:formatCode>
                <c:ptCount val="6"/>
                <c:pt idx="0">
                  <c:v>0</c:v>
                </c:pt>
                <c:pt idx="1">
                  <c:v>0.14249363867684475</c:v>
                </c:pt>
                <c:pt idx="2">
                  <c:v>0.45547073791348602</c:v>
                </c:pt>
                <c:pt idx="3">
                  <c:v>0.78880407124681939</c:v>
                </c:pt>
                <c:pt idx="4">
                  <c:v>0.95928753180661586</c:v>
                </c:pt>
                <c:pt idx="5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4F0-462D-9587-75DB3FA30291}"/>
            </c:ext>
          </c:extLst>
        </c:ser>
        <c:ser>
          <c:idx val="1"/>
          <c:order val="1"/>
          <c:tx>
            <c:strRef>
              <c:f>Brass!$G$1:$G$2</c:f>
              <c:strCache>
                <c:ptCount val="2"/>
                <c:pt idx="0">
                  <c:v>fonction calendrier</c:v>
                </c:pt>
                <c:pt idx="1">
                  <c:v>ajustée</c:v>
                </c:pt>
              </c:strCache>
            </c:strRef>
          </c:tx>
          <c:xVal>
            <c:numRef>
              <c:f>Brass!$D$3:$D$8</c:f>
              <c:numCache>
                <c:formatCode>General</c:formatCode>
                <c:ptCount val="6"/>
                <c:pt idx="0">
                  <c:v>15</c:v>
                </c:pt>
                <c:pt idx="1">
                  <c:v>25</c:v>
                </c:pt>
                <c:pt idx="2">
                  <c:v>30</c:v>
                </c:pt>
                <c:pt idx="3">
                  <c:v>35</c:v>
                </c:pt>
                <c:pt idx="4">
                  <c:v>40</c:v>
                </c:pt>
                <c:pt idx="5">
                  <c:v>50</c:v>
                </c:pt>
              </c:numCache>
            </c:numRef>
          </c:xVal>
          <c:yVal>
            <c:numRef>
              <c:f>Brass!$G$3:$G$8</c:f>
              <c:numCache>
                <c:formatCode>0.000000</c:formatCode>
                <c:ptCount val="6"/>
                <c:pt idx="0">
                  <c:v>0</c:v>
                </c:pt>
                <c:pt idx="1">
                  <c:v>0.11763531999917831</c:v>
                </c:pt>
                <c:pt idx="2">
                  <c:v>0.48886468026903535</c:v>
                </c:pt>
                <c:pt idx="3">
                  <c:v>0.80029237944410081</c:v>
                </c:pt>
                <c:pt idx="4">
                  <c:v>0.95668485130577618</c:v>
                </c:pt>
                <c:pt idx="5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4F0-462D-9587-75DB3FA30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1456592"/>
        <c:axId val="1321458768"/>
      </c:scatterChart>
      <c:valAx>
        <c:axId val="1321456592"/>
        <c:scaling>
          <c:orientation val="minMax"/>
          <c:max val="50"/>
          <c:min val="15"/>
        </c:scaling>
        <c:delete val="0"/>
        <c:axPos val="b"/>
        <c:majorGridlines/>
        <c:title>
          <c:tx>
            <c:strRef>
              <c:f>Brass!$D$2</c:f>
              <c:strCache>
                <c:ptCount val="1"/>
                <c:pt idx="0">
                  <c:v>âge</c:v>
                </c:pt>
              </c:strCache>
            </c:strRef>
          </c:tx>
          <c:overlay val="0"/>
        </c:title>
        <c:numFmt formatCode="General" sourceLinked="1"/>
        <c:majorTickMark val="out"/>
        <c:minorTickMark val="none"/>
        <c:tickLblPos val="nextTo"/>
        <c:crossAx val="1321458768"/>
        <c:crosses val="autoZero"/>
        <c:crossBetween val="midCat"/>
        <c:majorUnit val="5"/>
      </c:valAx>
      <c:valAx>
        <c:axId val="1321458768"/>
        <c:scaling>
          <c:orientation val="minMax"/>
          <c:max val="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crossAx val="1321456592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028710381790511"/>
          <c:y val="0.51350503062117236"/>
          <c:w val="0.45290941573479787"/>
          <c:h val="0.1809251735559079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</c:legend>
    <c:plotVisOnly val="1"/>
    <c:dispBlanksAs val="gap"/>
    <c:showDLblsOverMax val="0"/>
  </c:chart>
  <c:txPr>
    <a:bodyPr/>
    <a:lstStyle/>
    <a:p>
      <a:pPr>
        <a:defRPr b="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259080</xdr:colOff>
      <xdr:row>13</xdr:row>
      <xdr:rowOff>142878</xdr:rowOff>
    </xdr:from>
    <xdr:to>
      <xdr:col>11</xdr:col>
      <xdr:colOff>304800</xdr:colOff>
      <xdr:row>14</xdr:row>
      <xdr:rowOff>160020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5697855" y="2352678"/>
          <a:ext cx="45720" cy="198117"/>
        </a:xfrm>
        <a:prstGeom prst="straightConnector1">
          <a:avLst/>
        </a:prstGeom>
        <a:ln w="12700">
          <a:solidFill>
            <a:srgbClr val="FF0000"/>
          </a:solidFill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261938</xdr:colOff>
          <xdr:row>20</xdr:row>
          <xdr:rowOff>28575</xdr:rowOff>
        </xdr:from>
        <xdr:to>
          <xdr:col>2</xdr:col>
          <xdr:colOff>500063</xdr:colOff>
          <xdr:row>22</xdr:row>
          <xdr:rowOff>180975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71438</xdr:colOff>
          <xdr:row>19</xdr:row>
          <xdr:rowOff>119063</xdr:rowOff>
        </xdr:from>
        <xdr:to>
          <xdr:col>7</xdr:col>
          <xdr:colOff>133350</xdr:colOff>
          <xdr:row>24</xdr:row>
          <xdr:rowOff>23813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17</xdr:row>
          <xdr:rowOff>95250</xdr:rowOff>
        </xdr:from>
        <xdr:to>
          <xdr:col>3</xdr:col>
          <xdr:colOff>595313</xdr:colOff>
          <xdr:row>19</xdr:row>
          <xdr:rowOff>71438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21</xdr:row>
          <xdr:rowOff>28575</xdr:rowOff>
        </xdr:from>
        <xdr:to>
          <xdr:col>11</xdr:col>
          <xdr:colOff>304800</xdr:colOff>
          <xdr:row>24</xdr:row>
          <xdr:rowOff>4763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13</xdr:col>
      <xdr:colOff>78580</xdr:colOff>
      <xdr:row>0</xdr:row>
      <xdr:rowOff>221454</xdr:rowOff>
    </xdr:from>
    <xdr:to>
      <xdr:col>19</xdr:col>
      <xdr:colOff>226218</xdr:colOff>
      <xdr:row>18</xdr:row>
      <xdr:rowOff>104773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561975</xdr:colOff>
      <xdr:row>11</xdr:row>
      <xdr:rowOff>119063</xdr:rowOff>
    </xdr:from>
    <xdr:to>
      <xdr:col>6</xdr:col>
      <xdr:colOff>414337</xdr:colOff>
      <xdr:row>28</xdr:row>
      <xdr:rowOff>109538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792955</xdr:colOff>
      <xdr:row>7</xdr:row>
      <xdr:rowOff>164306</xdr:rowOff>
    </xdr:from>
    <xdr:ext cx="80823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5474493" y="1331119"/>
              <a:ext cx="8082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𝑎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𝑏</m:t>
                    </m:r>
                    <m:r>
                      <a:rPr lang="fr-F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r>
                      <a:rPr lang="fr-F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C7163E3C-3F83-0F2D-C440-09783CCA314F}"/>
                </a:ext>
              </a:extLst>
            </xdr:cNvPr>
            <xdr:cNvSpPr txBox="1"/>
          </xdr:nvSpPr>
          <xdr:spPr>
            <a:xfrm>
              <a:off x="5474493" y="1331119"/>
              <a:ext cx="8082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b="0" i="0">
                  <a:latin typeface="Cambria Math" panose="02040503050406030204" pitchFamily="18" charset="0"/>
                </a:rPr>
                <a:t>𝑦=𝑎+𝑏</a:t>
              </a:r>
              <a:r>
                <a:rPr lang="fr-F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∙𝑥</a:t>
              </a:r>
              <a:endParaRPr lang="fr-F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6"/>
  <sheetViews>
    <sheetView workbookViewId="0">
      <selection activeCell="G13" sqref="G13"/>
    </sheetView>
  </sheetViews>
  <sheetFormatPr baseColWidth="10" defaultRowHeight="14.25" x14ac:dyDescent="0.45"/>
  <sheetData>
    <row r="3" spans="2:3" x14ac:dyDescent="0.45">
      <c r="B3" s="1" t="s">
        <v>43</v>
      </c>
    </row>
    <row r="5" spans="2:3" x14ac:dyDescent="0.45">
      <c r="B5" s="1" t="s">
        <v>44</v>
      </c>
      <c r="C5" s="2"/>
    </row>
    <row r="6" spans="2:3" x14ac:dyDescent="0.45">
      <c r="B6" s="2"/>
      <c r="C6" s="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"/>
  <sheetViews>
    <sheetView tabSelected="1" workbookViewId="0">
      <selection activeCell="W16" sqref="W16"/>
    </sheetView>
  </sheetViews>
  <sheetFormatPr baseColWidth="10" defaultRowHeight="14.25" x14ac:dyDescent="0.45"/>
  <cols>
    <col min="1" max="1" width="7.796875" style="3" customWidth="1"/>
    <col min="2" max="2" width="6" style="3" customWidth="1"/>
    <col min="3" max="3" width="9.796875" style="3" customWidth="1"/>
    <col min="4" max="4" width="8.86328125" style="3" customWidth="1"/>
    <col min="5" max="5" width="5.59765625" style="3" customWidth="1"/>
    <col min="6" max="6" width="9.53125" style="3" customWidth="1"/>
    <col min="7" max="7" width="13" style="3" customWidth="1"/>
    <col min="8" max="8" width="6.86328125" style="3" customWidth="1"/>
    <col min="9" max="10" width="10.6640625" style="3"/>
    <col min="11" max="11" width="4.265625" style="3" customWidth="1"/>
    <col min="12" max="12" width="10.6640625" style="3"/>
    <col min="13" max="13" width="9.6640625" style="3" customWidth="1"/>
    <col min="14" max="14" width="8.59765625" style="3" customWidth="1"/>
    <col min="15" max="16384" width="10.6640625" style="3"/>
  </cols>
  <sheetData>
    <row r="1" spans="1:15" ht="18" x14ac:dyDescent="0.55000000000000004">
      <c r="A1" s="27" t="s">
        <v>0</v>
      </c>
    </row>
    <row r="2" spans="1:15" ht="15" x14ac:dyDescent="0.45">
      <c r="A2" s="4"/>
      <c r="B2" s="4"/>
      <c r="C2" s="52" t="s">
        <v>1</v>
      </c>
      <c r="D2" s="52"/>
      <c r="E2" s="4"/>
      <c r="F2" s="4"/>
      <c r="G2" s="35" t="s">
        <v>52</v>
      </c>
      <c r="I2" s="6" t="s">
        <v>46</v>
      </c>
      <c r="J2" s="4"/>
      <c r="L2" s="4"/>
      <c r="N2" s="4"/>
      <c r="O2" s="4"/>
    </row>
    <row r="3" spans="1:15" ht="14.55" customHeight="1" x14ac:dyDescent="0.45">
      <c r="A3" s="4"/>
      <c r="B3" s="4"/>
      <c r="C3" s="4"/>
      <c r="D3" s="53" t="s">
        <v>47</v>
      </c>
      <c r="E3" s="4"/>
      <c r="F3" s="54" t="s">
        <v>53</v>
      </c>
      <c r="G3" s="55" t="s">
        <v>3</v>
      </c>
      <c r="I3" s="7" t="s">
        <v>2</v>
      </c>
      <c r="J3" s="4"/>
      <c r="K3" s="4"/>
      <c r="M3" s="37"/>
      <c r="O3" s="4"/>
    </row>
    <row r="4" spans="1:15" ht="14" customHeight="1" x14ac:dyDescent="0.45">
      <c r="A4" s="4"/>
      <c r="B4" s="4"/>
      <c r="C4" s="8" t="s">
        <v>5</v>
      </c>
      <c r="D4" s="53"/>
      <c r="E4" s="4"/>
      <c r="F4" s="54"/>
      <c r="G4" s="53"/>
      <c r="I4" s="50" t="s">
        <v>6</v>
      </c>
      <c r="J4" s="7" t="s">
        <v>4</v>
      </c>
      <c r="K4" s="4"/>
      <c r="L4" s="37" t="s">
        <v>54</v>
      </c>
      <c r="M4" s="37" t="s">
        <v>54</v>
      </c>
      <c r="O4" s="4"/>
    </row>
    <row r="5" spans="1:15" ht="14.55" customHeight="1" x14ac:dyDescent="0.45">
      <c r="A5" s="51" t="s">
        <v>8</v>
      </c>
      <c r="B5" s="5"/>
      <c r="C5" s="10" t="s">
        <v>9</v>
      </c>
      <c r="D5" s="53"/>
      <c r="E5" s="4"/>
      <c r="F5" s="54"/>
      <c r="G5" s="53"/>
      <c r="I5" s="50"/>
      <c r="J5" s="39" t="s">
        <v>7</v>
      </c>
      <c r="L5" s="37" t="s">
        <v>55</v>
      </c>
      <c r="M5" s="37" t="s">
        <v>55</v>
      </c>
      <c r="O5" s="4"/>
    </row>
    <row r="6" spans="1:15" x14ac:dyDescent="0.45">
      <c r="A6" s="51"/>
      <c r="B6" s="28" t="s">
        <v>10</v>
      </c>
      <c r="C6" s="29" t="s">
        <v>11</v>
      </c>
      <c r="D6" s="29" t="s">
        <v>12</v>
      </c>
      <c r="E6" s="4"/>
      <c r="F6" s="29" t="s">
        <v>13</v>
      </c>
      <c r="G6" s="4"/>
      <c r="J6" s="4"/>
      <c r="K6" s="37"/>
      <c r="L6" s="11" t="s">
        <v>48</v>
      </c>
      <c r="M6" s="12" t="s">
        <v>49</v>
      </c>
      <c r="O6" s="4"/>
    </row>
    <row r="7" spans="1:15" x14ac:dyDescent="0.45">
      <c r="A7" s="8" t="s">
        <v>14</v>
      </c>
      <c r="B7" s="38">
        <v>1</v>
      </c>
      <c r="C7" s="14">
        <v>0.41099999999999998</v>
      </c>
      <c r="D7" s="14">
        <v>0</v>
      </c>
      <c r="E7" s="4"/>
      <c r="F7" s="15">
        <v>0.26869999999999999</v>
      </c>
      <c r="G7" s="4"/>
      <c r="J7" s="15"/>
      <c r="K7" s="37"/>
      <c r="L7" s="30" t="s">
        <v>13</v>
      </c>
      <c r="M7" s="31" t="s">
        <v>13</v>
      </c>
      <c r="O7" s="4"/>
    </row>
    <row r="8" spans="1:15" x14ac:dyDescent="0.45">
      <c r="A8" s="8" t="s">
        <v>15</v>
      </c>
      <c r="B8" s="38">
        <v>2</v>
      </c>
      <c r="C8" s="14">
        <v>0.46</v>
      </c>
      <c r="D8" s="14">
        <v>0</v>
      </c>
      <c r="E8" s="4"/>
      <c r="F8" s="15">
        <v>0.32200000000000001</v>
      </c>
      <c r="G8" s="4"/>
      <c r="I8" s="15">
        <f>LN(F8/C8)</f>
        <v>-0.35667494393873245</v>
      </c>
      <c r="L8" s="16">
        <f t="shared" ref="L8:L14" si="0">G$18*C7*EXP(G$19*D7)</f>
        <v>0.28769999999999996</v>
      </c>
      <c r="M8" s="17">
        <f t="shared" ref="M8:M14" si="1">EXP($I$14+$I$16*D7)*C7</f>
        <v>0.26671290537737286</v>
      </c>
      <c r="O8" s="4"/>
    </row>
    <row r="9" spans="1:15" x14ac:dyDescent="0.45">
      <c r="A9" s="8" t="s">
        <v>17</v>
      </c>
      <c r="B9" s="38">
        <v>3</v>
      </c>
      <c r="C9" s="14">
        <v>0.43099999999999999</v>
      </c>
      <c r="D9" s="14">
        <v>-0.27900000000000003</v>
      </c>
      <c r="E9" s="4"/>
      <c r="F9" s="15">
        <v>0.18640000000000001</v>
      </c>
      <c r="G9" s="20">
        <f>LN(F9/(G$18*C9))/D9</f>
        <v>1.725943526571772</v>
      </c>
      <c r="I9" s="15">
        <f>LN(F9/C9)</f>
        <v>-0.83821318785225685</v>
      </c>
      <c r="K9" s="4"/>
      <c r="L9" s="16">
        <f t="shared" si="0"/>
        <v>0.32200000000000001</v>
      </c>
      <c r="M9" s="17">
        <f t="shared" si="1"/>
        <v>0.29851079433963879</v>
      </c>
      <c r="O9" s="4"/>
    </row>
    <row r="10" spans="1:15" x14ac:dyDescent="0.45">
      <c r="A10" s="8" t="s">
        <v>18</v>
      </c>
      <c r="B10" s="38">
        <v>4</v>
      </c>
      <c r="C10" s="14">
        <v>0.39500000000000002</v>
      </c>
      <c r="D10" s="14">
        <v>-0.66700000000000004</v>
      </c>
      <c r="E10" s="4"/>
      <c r="F10" s="15">
        <v>7.4499999999999997E-2</v>
      </c>
      <c r="G10" s="20">
        <f>LN(F10/(G$18*C10))/D10</f>
        <v>1.9661344761272499</v>
      </c>
      <c r="I10" s="15">
        <f>LN(F10/C10)</f>
        <v>-1.6680866395156082</v>
      </c>
      <c r="K10" s="4"/>
      <c r="L10" s="16">
        <f t="shared" si="0"/>
        <v>0.19737928116290457</v>
      </c>
      <c r="M10" s="17">
        <f t="shared" si="1"/>
        <v>0.17917106819099105</v>
      </c>
      <c r="N10" s="4"/>
      <c r="O10" s="4"/>
    </row>
    <row r="11" spans="1:15" x14ac:dyDescent="0.45">
      <c r="A11" s="8" t="s">
        <v>19</v>
      </c>
      <c r="B11" s="38">
        <v>5</v>
      </c>
      <c r="C11" s="14">
        <v>0.32200000000000001</v>
      </c>
      <c r="D11" s="14">
        <v>-1.042</v>
      </c>
      <c r="E11" s="4"/>
      <c r="F11" s="15">
        <v>3.7100000000000001E-2</v>
      </c>
      <c r="G11" s="20">
        <f>LN(F11/(G$18*C11))/D11</f>
        <v>1.7315351554628466</v>
      </c>
      <c r="I11" s="15">
        <f>LN(F11/C11)</f>
        <v>-2.160934575931019</v>
      </c>
      <c r="K11" s="4"/>
      <c r="L11" s="16">
        <f t="shared" si="0"/>
        <v>0.10026639228927349</v>
      </c>
      <c r="M11" s="17">
        <f t="shared" si="1"/>
        <v>8.8392186390646055E-2</v>
      </c>
      <c r="N11" s="4"/>
      <c r="O11" s="4"/>
    </row>
    <row r="12" spans="1:15" x14ac:dyDescent="0.45">
      <c r="A12" s="8" t="s">
        <v>20</v>
      </c>
      <c r="B12" s="38">
        <v>6</v>
      </c>
      <c r="C12" s="14">
        <v>0.16700000000000001</v>
      </c>
      <c r="D12" s="14">
        <v>-1.4139999999999999</v>
      </c>
      <c r="E12" s="4"/>
      <c r="F12" s="15">
        <v>1.2800000000000001E-2</v>
      </c>
      <c r="G12" s="20">
        <f>LN(F12/(G$18*C12))/D12</f>
        <v>1.56426711283766</v>
      </c>
      <c r="I12" s="15">
        <f>LN(F12/C12)</f>
        <v>-2.5685486414911836</v>
      </c>
      <c r="K12" s="4"/>
      <c r="L12" s="16">
        <f t="shared" si="0"/>
        <v>4.6209832796995157E-2</v>
      </c>
      <c r="M12" s="17">
        <f t="shared" si="1"/>
        <v>3.9601426512444575E-2</v>
      </c>
      <c r="N12" s="4"/>
      <c r="O12" s="4"/>
    </row>
    <row r="13" spans="1:15" x14ac:dyDescent="0.45">
      <c r="A13" s="8" t="s">
        <v>21</v>
      </c>
      <c r="B13" s="38">
        <v>7</v>
      </c>
      <c r="C13" s="14">
        <v>2.4E-2</v>
      </c>
      <c r="D13" s="14">
        <v>-1.671</v>
      </c>
      <c r="E13" s="4"/>
      <c r="F13" s="15">
        <v>6.0000000000000001E-3</v>
      </c>
      <c r="G13" s="20">
        <f>LN(F13/(G$18*C13))/D13</f>
        <v>0.61616960932445131</v>
      </c>
      <c r="I13" s="5" t="s">
        <v>40</v>
      </c>
      <c r="K13" s="4"/>
      <c r="L13" s="16">
        <f t="shared" si="0"/>
        <v>1.3611207882015702E-2</v>
      </c>
      <c r="M13" s="17">
        <f t="shared" si="1"/>
        <v>1.1341991098625201E-2</v>
      </c>
      <c r="N13" s="4"/>
      <c r="O13" s="4"/>
    </row>
    <row r="14" spans="1:15" x14ac:dyDescent="0.45">
      <c r="A14" s="4"/>
      <c r="B14" s="4"/>
      <c r="C14" s="4"/>
      <c r="D14" s="4"/>
      <c r="E14" s="4"/>
      <c r="F14" s="33" t="s">
        <v>51</v>
      </c>
      <c r="G14" s="34">
        <f>SUM(G9:G13)</f>
        <v>7.6040498803239807</v>
      </c>
      <c r="I14" s="13">
        <f>INTERCEPT(I8:I12,D8:D12)</f>
        <v>-0.43242039536247279</v>
      </c>
      <c r="K14" s="4"/>
      <c r="L14" s="16">
        <f t="shared" si="0"/>
        <v>1.3232692992774975E-3</v>
      </c>
      <c r="M14" s="17">
        <f t="shared" si="1"/>
        <v>1.0814926457544537E-3</v>
      </c>
      <c r="N14" s="4"/>
      <c r="O14" s="4"/>
    </row>
    <row r="15" spans="1:15" x14ac:dyDescent="0.45">
      <c r="A15" s="5" t="s">
        <v>22</v>
      </c>
      <c r="B15" s="4"/>
      <c r="C15" s="21">
        <f>5*SUM(C7:C14)</f>
        <v>11.05</v>
      </c>
      <c r="D15" s="4"/>
      <c r="E15" s="4"/>
      <c r="F15" s="4"/>
      <c r="I15" s="5" t="s">
        <v>16</v>
      </c>
      <c r="J15" s="4"/>
      <c r="K15" s="4"/>
      <c r="L15" s="4"/>
      <c r="M15" s="4"/>
      <c r="N15" s="4"/>
      <c r="O15" s="4"/>
    </row>
    <row r="16" spans="1:15" x14ac:dyDescent="0.45">
      <c r="I16" s="19">
        <f>SLOPE(I8:I12,D8:D12)</f>
        <v>1.5962245772829031</v>
      </c>
      <c r="L16" s="32" t="s">
        <v>50</v>
      </c>
      <c r="M16" s="4"/>
    </row>
    <row r="17" spans="1:10" x14ac:dyDescent="0.45">
      <c r="D17" s="23"/>
    </row>
    <row r="18" spans="1:10" x14ac:dyDescent="0.45">
      <c r="F18" s="22" t="s">
        <v>23</v>
      </c>
      <c r="G18" s="36">
        <f>F8/C8</f>
        <v>0.7</v>
      </c>
      <c r="I18" s="9" t="s">
        <v>23</v>
      </c>
      <c r="J18" s="18">
        <f>EXP(I14)</f>
        <v>0.64893650943399728</v>
      </c>
    </row>
    <row r="19" spans="1:10" x14ac:dyDescent="0.45">
      <c r="F19" s="22" t="s">
        <v>24</v>
      </c>
      <c r="G19" s="36">
        <f>G14/5</f>
        <v>1.5208099760647962</v>
      </c>
      <c r="I19" s="9" t="s">
        <v>24</v>
      </c>
      <c r="J19" s="18">
        <f>I16</f>
        <v>1.5962245772829031</v>
      </c>
    </row>
    <row r="20" spans="1:10" x14ac:dyDescent="0.45">
      <c r="A20" s="24"/>
      <c r="C20" s="25"/>
    </row>
    <row r="21" spans="1:10" x14ac:dyDescent="0.45">
      <c r="A21" s="24"/>
    </row>
    <row r="22" spans="1:10" x14ac:dyDescent="0.45">
      <c r="A22" s="24"/>
    </row>
    <row r="23" spans="1:10" x14ac:dyDescent="0.45">
      <c r="A23" s="24"/>
      <c r="D23" s="26"/>
    </row>
    <row r="24" spans="1:10" x14ac:dyDescent="0.45">
      <c r="D24" s="26"/>
    </row>
  </sheetData>
  <mergeCells count="6">
    <mergeCell ref="I4:I5"/>
    <mergeCell ref="A5:A6"/>
    <mergeCell ref="C2:D2"/>
    <mergeCell ref="D3:D5"/>
    <mergeCell ref="F3:F5"/>
    <mergeCell ref="G3:G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29" r:id="rId4">
          <objectPr defaultSize="0" autoPict="0" r:id="rId5">
            <anchor moveWithCells="1">
              <from>
                <xdr:col>0</xdr:col>
                <xdr:colOff>261938</xdr:colOff>
                <xdr:row>20</xdr:row>
                <xdr:rowOff>28575</xdr:rowOff>
              </from>
              <to>
                <xdr:col>2</xdr:col>
                <xdr:colOff>500063</xdr:colOff>
                <xdr:row>22</xdr:row>
                <xdr:rowOff>180975</xdr:rowOff>
              </to>
            </anchor>
          </objectPr>
        </oleObject>
      </mc:Choice>
      <mc:Fallback>
        <oleObject progId="Equation.DSMT4" shapeId="1029" r:id="rId4"/>
      </mc:Fallback>
    </mc:AlternateContent>
    <mc:AlternateContent xmlns:mc="http://schemas.openxmlformats.org/markup-compatibility/2006">
      <mc:Choice Requires="x14">
        <oleObject progId="Equation.DSMT4" shapeId="1030" r:id="rId6">
          <objectPr defaultSize="0" autoPict="0" r:id="rId7">
            <anchor moveWithCells="1">
              <from>
                <xdr:col>4</xdr:col>
                <xdr:colOff>71438</xdr:colOff>
                <xdr:row>19</xdr:row>
                <xdr:rowOff>119063</xdr:rowOff>
              </from>
              <to>
                <xdr:col>7</xdr:col>
                <xdr:colOff>133350</xdr:colOff>
                <xdr:row>24</xdr:row>
                <xdr:rowOff>23813</xdr:rowOff>
              </to>
            </anchor>
          </objectPr>
        </oleObject>
      </mc:Choice>
      <mc:Fallback>
        <oleObject progId="Equation.DSMT4" shapeId="1030" r:id="rId6"/>
      </mc:Fallback>
    </mc:AlternateContent>
    <mc:AlternateContent xmlns:mc="http://schemas.openxmlformats.org/markup-compatibility/2006">
      <mc:Choice Requires="x14">
        <oleObject progId="Equation.DSMT4" shapeId="1031" r:id="rId8">
          <objectPr defaultSize="0" autoPict="0" r:id="rId9">
            <anchor moveWithCells="1">
              <from>
                <xdr:col>0</xdr:col>
                <xdr:colOff>247650</xdr:colOff>
                <xdr:row>17</xdr:row>
                <xdr:rowOff>95250</xdr:rowOff>
              </from>
              <to>
                <xdr:col>3</xdr:col>
                <xdr:colOff>595313</xdr:colOff>
                <xdr:row>19</xdr:row>
                <xdr:rowOff>71438</xdr:rowOff>
              </to>
            </anchor>
          </objectPr>
        </oleObject>
      </mc:Choice>
      <mc:Fallback>
        <oleObject progId="Equation.DSMT4" shapeId="1031" r:id="rId8"/>
      </mc:Fallback>
    </mc:AlternateContent>
    <mc:AlternateContent xmlns:mc="http://schemas.openxmlformats.org/markup-compatibility/2006">
      <mc:Choice Requires="x14">
        <oleObject progId="Equation.DSMT4" shapeId="1032" r:id="rId10">
          <objectPr defaultSize="0" autoPict="0" r:id="rId11">
            <anchor moveWithCells="1">
              <from>
                <xdr:col>8</xdr:col>
                <xdr:colOff>285750</xdr:colOff>
                <xdr:row>21</xdr:row>
                <xdr:rowOff>28575</xdr:rowOff>
              </from>
              <to>
                <xdr:col>11</xdr:col>
                <xdr:colOff>304800</xdr:colOff>
                <xdr:row>24</xdr:row>
                <xdr:rowOff>4763</xdr:rowOff>
              </to>
            </anchor>
          </objectPr>
        </oleObject>
      </mc:Choice>
      <mc:Fallback>
        <oleObject progId="Equation.DSMT4" shapeId="1032" r:id="rId10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workbookViewId="0">
      <selection activeCell="H34" sqref="H34"/>
    </sheetView>
  </sheetViews>
  <sheetFormatPr baseColWidth="10" defaultColWidth="11.33203125" defaultRowHeight="13.15" x14ac:dyDescent="0.4"/>
  <cols>
    <col min="1" max="1" width="8.86328125" style="4" customWidth="1"/>
    <col min="2" max="7" width="11.33203125" style="4"/>
    <col min="8" max="8" width="10.46484375" style="4" customWidth="1"/>
    <col min="9" max="16384" width="11.33203125" style="4"/>
  </cols>
  <sheetData>
    <row r="1" spans="1:16" x14ac:dyDescent="0.4">
      <c r="A1" s="53" t="s">
        <v>25</v>
      </c>
      <c r="B1" s="7" t="s">
        <v>26</v>
      </c>
      <c r="C1" s="4" t="s">
        <v>27</v>
      </c>
      <c r="D1" s="38" t="s">
        <v>56</v>
      </c>
      <c r="E1" s="4" t="s">
        <v>58</v>
      </c>
      <c r="F1" s="49" t="s">
        <v>28</v>
      </c>
      <c r="G1" s="4" t="s">
        <v>58</v>
      </c>
      <c r="H1" s="7" t="s">
        <v>29</v>
      </c>
      <c r="I1" s="4" t="s">
        <v>39</v>
      </c>
      <c r="L1" s="49" t="s">
        <v>30</v>
      </c>
    </row>
    <row r="2" spans="1:16" x14ac:dyDescent="0.4">
      <c r="A2" s="53"/>
      <c r="B2" s="40" t="s">
        <v>31</v>
      </c>
      <c r="C2" s="8" t="s">
        <v>32</v>
      </c>
      <c r="D2" s="38" t="s">
        <v>57</v>
      </c>
      <c r="E2" s="8" t="s">
        <v>33</v>
      </c>
      <c r="F2" s="8" t="s">
        <v>34</v>
      </c>
      <c r="G2" s="8" t="s">
        <v>35</v>
      </c>
      <c r="H2" s="8" t="s">
        <v>36</v>
      </c>
      <c r="I2" s="40" t="s">
        <v>31</v>
      </c>
      <c r="J2" s="8" t="s">
        <v>32</v>
      </c>
      <c r="K2" s="8" t="s">
        <v>33</v>
      </c>
      <c r="L2" s="8" t="s">
        <v>34</v>
      </c>
    </row>
    <row r="3" spans="1:16" x14ac:dyDescent="0.4">
      <c r="A3" s="38" t="s">
        <v>37</v>
      </c>
      <c r="B3" s="14">
        <v>0.27999999999999997</v>
      </c>
      <c r="C3" s="15">
        <f>B3/B$8</f>
        <v>0.14249363867684475</v>
      </c>
      <c r="D3" s="38">
        <v>15</v>
      </c>
      <c r="E3" s="41">
        <v>0</v>
      </c>
      <c r="F3" s="42"/>
      <c r="G3" s="43">
        <v>0</v>
      </c>
      <c r="H3" s="4">
        <v>8.4</v>
      </c>
      <c r="I3" s="14">
        <f>H3/100*10</f>
        <v>0.84000000000000008</v>
      </c>
      <c r="J3" s="15">
        <f>I3/I$8</f>
        <v>0.3962264150943397</v>
      </c>
      <c r="K3" s="4">
        <v>0</v>
      </c>
      <c r="L3" s="44" t="e">
        <f t="shared" ref="L3:L8" si="0">LN(-LN(K3))</f>
        <v>#NUM!</v>
      </c>
    </row>
    <row r="4" spans="1:16" x14ac:dyDescent="0.4">
      <c r="A4" s="38" t="s">
        <v>17</v>
      </c>
      <c r="B4" s="14">
        <v>0.6150000000000001</v>
      </c>
      <c r="C4" s="15">
        <f>B4/B$8</f>
        <v>0.31297709923664124</v>
      </c>
      <c r="D4" s="38">
        <v>25</v>
      </c>
      <c r="E4" s="41">
        <f>C3</f>
        <v>0.14249363867684475</v>
      </c>
      <c r="F4" s="42">
        <f t="shared" ref="F3:F8" si="1">LN(-LN(E4))</f>
        <v>0.66703825004592032</v>
      </c>
      <c r="G4" s="43">
        <f>EXP(-EXP($H$10+$H$11*L4))</f>
        <v>0.11763531999917831</v>
      </c>
      <c r="H4" s="4">
        <v>13.7</v>
      </c>
      <c r="I4" s="14">
        <f>H4/100*5</f>
        <v>0.68499999999999994</v>
      </c>
      <c r="J4" s="15">
        <f t="shared" ref="J4:J7" si="2">I4/I$8</f>
        <v>0.32311320754716982</v>
      </c>
      <c r="K4" s="15">
        <f>J3</f>
        <v>0.3962264150943397</v>
      </c>
      <c r="L4" s="44">
        <f t="shared" si="0"/>
        <v>-7.7130021517514316E-2</v>
      </c>
      <c r="N4" s="15"/>
      <c r="P4" s="15"/>
    </row>
    <row r="5" spans="1:16" x14ac:dyDescent="0.4">
      <c r="A5" s="38" t="s">
        <v>18</v>
      </c>
      <c r="B5" s="14">
        <v>0.65500000000000003</v>
      </c>
      <c r="C5" s="15">
        <f>B5/B$8</f>
        <v>0.33333333333333331</v>
      </c>
      <c r="D5" s="38">
        <v>30</v>
      </c>
      <c r="E5" s="41">
        <f>E4+C4</f>
        <v>0.45547073791348602</v>
      </c>
      <c r="F5" s="42">
        <f t="shared" si="1"/>
        <v>-0.24025943844497955</v>
      </c>
      <c r="G5" s="43">
        <f>EXP(-EXP($H$10+$H$11*L5))</f>
        <v>0.48886468026903535</v>
      </c>
      <c r="H5" s="4">
        <v>7.5</v>
      </c>
      <c r="I5" s="14">
        <f>H5/100*5</f>
        <v>0.375</v>
      </c>
      <c r="J5" s="15">
        <f t="shared" si="2"/>
        <v>0.1768867924528302</v>
      </c>
      <c r="K5" s="15">
        <f>K4+J4</f>
        <v>0.71933962264150952</v>
      </c>
      <c r="L5" s="44">
        <f t="shared" si="0"/>
        <v>-1.1104166509434681</v>
      </c>
      <c r="N5" s="15"/>
      <c r="P5" s="15"/>
    </row>
    <row r="6" spans="1:16" x14ac:dyDescent="0.4">
      <c r="A6" s="38" t="s">
        <v>19</v>
      </c>
      <c r="B6" s="14">
        <v>0.33500000000000002</v>
      </c>
      <c r="C6" s="15">
        <f>B6/B$8</f>
        <v>0.17048346055979643</v>
      </c>
      <c r="D6" s="38">
        <v>35</v>
      </c>
      <c r="E6" s="41">
        <f>E5+C5</f>
        <v>0.78880407124681939</v>
      </c>
      <c r="F6" s="42">
        <f t="shared" si="1"/>
        <v>-1.4386943122996392</v>
      </c>
      <c r="G6" s="43">
        <f>EXP(-EXP($H$10+$H$11*L6))</f>
        <v>0.80029237944410081</v>
      </c>
      <c r="H6" s="4">
        <v>3.4</v>
      </c>
      <c r="I6" s="14">
        <f>H6/100*5</f>
        <v>0.17</v>
      </c>
      <c r="J6" s="15">
        <f t="shared" si="2"/>
        <v>8.0188679245283043E-2</v>
      </c>
      <c r="K6" s="15">
        <f>K5+J5</f>
        <v>0.89622641509433976</v>
      </c>
      <c r="L6" s="44">
        <f t="shared" si="0"/>
        <v>-2.2112628315442908</v>
      </c>
      <c r="N6" s="15"/>
      <c r="P6" s="15"/>
    </row>
    <row r="7" spans="1:16" x14ac:dyDescent="0.4">
      <c r="A7" s="38" t="s">
        <v>38</v>
      </c>
      <c r="B7" s="14">
        <v>0.08</v>
      </c>
      <c r="C7" s="15">
        <f>B7/B$8</f>
        <v>4.071246819338422E-2</v>
      </c>
      <c r="D7" s="38">
        <v>40</v>
      </c>
      <c r="E7" s="41">
        <f>E6+C6</f>
        <v>0.95928753180661586</v>
      </c>
      <c r="F7" s="42">
        <f t="shared" si="1"/>
        <v>-3.1805106597732915</v>
      </c>
      <c r="G7" s="43">
        <f>EXP(-EXP($H$10+$H$11*L7))</f>
        <v>0.95668485130577618</v>
      </c>
      <c r="H7" s="4">
        <v>0.5</v>
      </c>
      <c r="I7" s="14">
        <f>H7/100*10</f>
        <v>0.05</v>
      </c>
      <c r="J7" s="15">
        <f t="shared" si="2"/>
        <v>2.3584905660377364E-2</v>
      </c>
      <c r="K7" s="15">
        <f>K6+J6</f>
        <v>0.97641509433962281</v>
      </c>
      <c r="L7" s="44">
        <f t="shared" si="0"/>
        <v>-3.7352383571164509</v>
      </c>
      <c r="N7" s="15"/>
      <c r="P7" s="15"/>
    </row>
    <row r="8" spans="1:16" x14ac:dyDescent="0.4">
      <c r="A8" s="4" t="s">
        <v>51</v>
      </c>
      <c r="B8" s="45">
        <f>SUM(B3:B7)</f>
        <v>1.9650000000000001</v>
      </c>
      <c r="C8" s="15">
        <f>SUM(C3:C7)</f>
        <v>1</v>
      </c>
      <c r="D8" s="38">
        <v>50</v>
      </c>
      <c r="E8" s="15">
        <f>E7+C7</f>
        <v>1</v>
      </c>
      <c r="F8" s="42" t="e">
        <f t="shared" si="1"/>
        <v>#NUM!</v>
      </c>
      <c r="G8" s="43">
        <v>1</v>
      </c>
      <c r="I8" s="45">
        <f>SUM(I3:I7)</f>
        <v>2.1199999999999997</v>
      </c>
      <c r="J8" s="15">
        <f>SUM(J3:J7)</f>
        <v>1.0000000000000002</v>
      </c>
      <c r="K8" s="15">
        <f>K7+J7</f>
        <v>1.0000000000000002</v>
      </c>
      <c r="L8" s="44" t="e">
        <f t="shared" si="0"/>
        <v>#NUM!</v>
      </c>
      <c r="N8" s="15"/>
      <c r="P8" s="15"/>
    </row>
    <row r="9" spans="1:16" x14ac:dyDescent="0.4">
      <c r="H9" s="38"/>
      <c r="L9" s="40" t="s">
        <v>39</v>
      </c>
      <c r="P9" s="15"/>
    </row>
    <row r="10" spans="1:16" x14ac:dyDescent="0.4">
      <c r="F10" s="5" t="s">
        <v>40</v>
      </c>
      <c r="G10" s="33" t="s">
        <v>41</v>
      </c>
      <c r="H10" s="34">
        <f>INTERCEPT(F4:F7,L4:L7)</f>
        <v>0.84265136740094349</v>
      </c>
    </row>
    <row r="11" spans="1:16" x14ac:dyDescent="0.4">
      <c r="F11" s="5" t="s">
        <v>16</v>
      </c>
      <c r="G11" s="33" t="s">
        <v>42</v>
      </c>
      <c r="H11" s="34">
        <f>SLOPE(F4:F7,L4:L7)</f>
        <v>1.0601318882778827</v>
      </c>
    </row>
    <row r="20" spans="1:11" x14ac:dyDescent="0.4">
      <c r="B20" s="7"/>
    </row>
    <row r="21" spans="1:11" x14ac:dyDescent="0.4">
      <c r="B21" s="8"/>
      <c r="E21" s="33"/>
      <c r="F21" s="38"/>
      <c r="G21" s="7"/>
      <c r="J21" s="38"/>
    </row>
    <row r="22" spans="1:11" x14ac:dyDescent="0.4">
      <c r="A22" s="46"/>
      <c r="B22" s="40"/>
      <c r="C22" s="8"/>
      <c r="D22" s="8"/>
      <c r="E22" s="8"/>
      <c r="F22" s="8"/>
      <c r="G22" s="40"/>
      <c r="H22" s="8"/>
      <c r="I22" s="8"/>
      <c r="J22" s="8"/>
      <c r="K22" s="8"/>
    </row>
    <row r="23" spans="1:11" x14ac:dyDescent="0.4">
      <c r="A23" s="38"/>
      <c r="B23" s="15"/>
      <c r="C23" s="15"/>
      <c r="D23" s="15"/>
      <c r="E23" s="15"/>
      <c r="F23" s="15"/>
      <c r="G23" s="15"/>
      <c r="H23" s="15"/>
      <c r="I23" s="15"/>
      <c r="J23" s="15"/>
      <c r="K23" s="47"/>
    </row>
    <row r="24" spans="1:11" x14ac:dyDescent="0.4">
      <c r="A24" s="38"/>
      <c r="B24" s="15"/>
      <c r="C24" s="15"/>
      <c r="D24" s="15"/>
      <c r="E24" s="15"/>
      <c r="F24" s="15"/>
      <c r="G24" s="15"/>
      <c r="H24" s="15"/>
      <c r="I24" s="15"/>
      <c r="J24" s="15"/>
      <c r="K24" s="47"/>
    </row>
    <row r="25" spans="1:11" x14ac:dyDescent="0.4">
      <c r="A25" s="38"/>
      <c r="B25" s="15"/>
      <c r="C25" s="15"/>
      <c r="D25" s="15"/>
      <c r="E25" s="15"/>
      <c r="F25" s="15"/>
      <c r="G25" s="15"/>
      <c r="H25" s="15"/>
      <c r="I25" s="15"/>
      <c r="J25" s="15"/>
      <c r="K25" s="47"/>
    </row>
    <row r="26" spans="1:11" x14ac:dyDescent="0.4">
      <c r="A26" s="38"/>
      <c r="B26" s="15"/>
      <c r="C26" s="15"/>
      <c r="D26" s="15"/>
      <c r="E26" s="15"/>
      <c r="F26" s="15"/>
      <c r="G26" s="15"/>
      <c r="H26" s="15"/>
      <c r="I26" s="15"/>
      <c r="J26" s="15"/>
      <c r="K26" s="47"/>
    </row>
    <row r="27" spans="1:11" x14ac:dyDescent="0.4">
      <c r="A27" s="38"/>
      <c r="B27" s="15"/>
      <c r="C27" s="15"/>
      <c r="D27" s="15"/>
      <c r="E27" s="15"/>
      <c r="F27" s="15"/>
      <c r="G27" s="15"/>
      <c r="H27" s="15"/>
      <c r="I27" s="15"/>
      <c r="J27" s="15"/>
      <c r="K27" s="47"/>
    </row>
    <row r="28" spans="1:11" x14ac:dyDescent="0.4">
      <c r="A28" s="38"/>
      <c r="B28" s="15"/>
      <c r="C28" s="15"/>
      <c r="D28" s="15"/>
      <c r="E28" s="15"/>
      <c r="F28" s="15"/>
      <c r="G28" s="15"/>
      <c r="H28" s="15"/>
      <c r="I28" s="15"/>
      <c r="J28" s="15"/>
      <c r="K28" s="47"/>
    </row>
    <row r="29" spans="1:11" x14ac:dyDescent="0.4">
      <c r="A29" s="38"/>
      <c r="B29" s="15"/>
      <c r="C29" s="15"/>
      <c r="D29" s="15"/>
      <c r="E29" s="15"/>
      <c r="F29" s="15"/>
      <c r="G29" s="15"/>
      <c r="H29" s="15"/>
      <c r="I29" s="15"/>
      <c r="J29" s="15"/>
      <c r="K29" s="47"/>
    </row>
    <row r="30" spans="1:11" x14ac:dyDescent="0.4">
      <c r="A30" s="38"/>
      <c r="B30" s="15"/>
      <c r="C30" s="15"/>
      <c r="D30" s="15"/>
      <c r="E30" s="15"/>
      <c r="F30" s="15"/>
      <c r="G30" s="15"/>
      <c r="H30" s="15"/>
      <c r="I30" s="15"/>
      <c r="J30" s="15"/>
    </row>
    <row r="31" spans="1:11" x14ac:dyDescent="0.4">
      <c r="A31" s="7"/>
      <c r="B31" s="48"/>
      <c r="G31" s="48"/>
    </row>
    <row r="32" spans="1:11" x14ac:dyDescent="0.4">
      <c r="A32" s="7"/>
      <c r="B32" s="48"/>
      <c r="G32" s="48"/>
    </row>
    <row r="33" spans="5:7" x14ac:dyDescent="0.4">
      <c r="E33" s="5"/>
      <c r="F33" s="33"/>
      <c r="G33" s="34"/>
    </row>
    <row r="34" spans="5:7" x14ac:dyDescent="0.4">
      <c r="E34" s="5"/>
      <c r="F34" s="33"/>
      <c r="G34" s="34"/>
    </row>
  </sheetData>
  <mergeCells count="1">
    <mergeCell ref="A1:A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Enoncé</vt:lpstr>
      <vt:lpstr>Coale_Trussel</vt:lpstr>
      <vt:lpstr>Brass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Avdeev</dc:creator>
  <cp:lastModifiedBy>Редактор</cp:lastModifiedBy>
  <dcterms:created xsi:type="dcterms:W3CDTF">2016-12-14T19:53:10Z</dcterms:created>
  <dcterms:modified xsi:type="dcterms:W3CDTF">2024-11-21T21:13:04Z</dcterms:modified>
</cp:coreProperties>
</file>